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66925"/>
  <mc:AlternateContent xmlns:mc="http://schemas.openxmlformats.org/markup-compatibility/2006">
    <mc:Choice Requires="x15">
      <x15ac:absPath xmlns:x15ac="http://schemas.microsoft.com/office/spreadsheetml/2010/11/ac" url="D:\MMMOCL\Tender\Retail\Corrigendum\Corrigendum 04\"/>
    </mc:Choice>
  </mc:AlternateContent>
  <xr:revisionPtr revIDLastSave="0" documentId="13_ncr:1_{2B0BEAC2-4EF4-450F-9299-06C59A269AFE}" xr6:coauthVersionLast="47" xr6:coauthVersionMax="47" xr10:uidLastSave="{00000000-0000-0000-0000-000000000000}"/>
  <bookViews>
    <workbookView xWindow="-120" yWindow="-120" windowWidth="20730" windowHeight="11160" tabRatio="410" xr2:uid="{00000000-000D-0000-FFFF-FFFF00000000}"/>
  </bookViews>
  <sheets>
    <sheet name="Financial Bid" sheetId="9" r:id="rId1"/>
    <sheet name="Area Schedule" sheetId="8" r:id="rId2"/>
    <sheet name="Masterdata" sheetId="10" r:id="rId3"/>
    <sheet name="Labels" sheetId="5" r:id="rId4"/>
  </sheets>
  <definedNames>
    <definedName name="_xlnm._FilterDatabase" localSheetId="3" hidden="1">Labels!$A$2:$G$2</definedName>
    <definedName name="_xlnm._FilterDatabase" localSheetId="2" hidden="1">Masterdata!$A$2:$Z$679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8" l="1"/>
  <c r="Z14" i="10"/>
  <c r="Y66" i="8"/>
  <c r="B4" i="8"/>
  <c r="D66" i="8"/>
  <c r="C66" i="8"/>
  <c r="C67" i="8" l="1"/>
  <c r="B67" i="8" s="1"/>
  <c r="B66" i="8"/>
  <c r="V13" i="10"/>
  <c r="V6" i="10"/>
  <c r="V7" i="10"/>
  <c r="X14" i="10" l="1"/>
  <c r="V28" i="10" l="1"/>
  <c r="V12" i="10" l="1"/>
  <c r="V10" i="10"/>
  <c r="V5" i="10"/>
  <c r="V14" i="10" l="1"/>
  <c r="CH67" i="9"/>
  <c r="CG67" i="9"/>
  <c r="CH65" i="9"/>
  <c r="CG65" i="9"/>
  <c r="CH63" i="9"/>
  <c r="CG63" i="9"/>
  <c r="CH61" i="9"/>
  <c r="CG61" i="9"/>
  <c r="CH59" i="9"/>
  <c r="CG59" i="9"/>
  <c r="CH57" i="9"/>
  <c r="CG57" i="9"/>
  <c r="CH55" i="9"/>
  <c r="CG55" i="9"/>
  <c r="CH53" i="9"/>
  <c r="CG53" i="9"/>
  <c r="CH51" i="9"/>
  <c r="CG51" i="9"/>
  <c r="CH49" i="9"/>
  <c r="CG49" i="9"/>
  <c r="CH47" i="9"/>
  <c r="CG47" i="9"/>
  <c r="CH45" i="9"/>
  <c r="CG45" i="9"/>
  <c r="CH43" i="9"/>
  <c r="CG43" i="9"/>
  <c r="CH41" i="9"/>
  <c r="CG41" i="9"/>
  <c r="CH39" i="9"/>
  <c r="CG39" i="9"/>
  <c r="CH37" i="9"/>
  <c r="CG37" i="9"/>
  <c r="CH35" i="9"/>
  <c r="CG35" i="9"/>
  <c r="CH33" i="9"/>
  <c r="CG33" i="9"/>
  <c r="CH31" i="9"/>
  <c r="CG31" i="9"/>
  <c r="CH29" i="9"/>
  <c r="CG29" i="9"/>
  <c r="CH27" i="9"/>
  <c r="CG27" i="9"/>
  <c r="CH25" i="9"/>
  <c r="CG25" i="9"/>
  <c r="CH23" i="9"/>
  <c r="CG23" i="9"/>
  <c r="CH21" i="9"/>
  <c r="CG21" i="9"/>
  <c r="CH19" i="9"/>
  <c r="CG19" i="9"/>
  <c r="CH17" i="9"/>
  <c r="CG17" i="9"/>
  <c r="CH15" i="9"/>
  <c r="CG15" i="9"/>
  <c r="CH13" i="9"/>
  <c r="CG13" i="9"/>
  <c r="CH9" i="9"/>
  <c r="CH7" i="9"/>
  <c r="CG7" i="9"/>
  <c r="CG9" i="9"/>
  <c r="CG11" i="9"/>
  <c r="CH11" i="9"/>
  <c r="X11" i="10" l="1"/>
  <c r="U11" i="10"/>
  <c r="N11" i="10"/>
  <c r="M11" i="10"/>
  <c r="J11" i="10"/>
  <c r="I11" i="10"/>
  <c r="R11" i="10" l="1"/>
  <c r="W11" i="10"/>
  <c r="Q11" i="10"/>
  <c r="I10" i="10"/>
  <c r="J10" i="10"/>
  <c r="M10" i="10"/>
  <c r="N10" i="10"/>
  <c r="X10" i="10"/>
  <c r="Q10" i="10" l="1"/>
  <c r="R10" i="10"/>
  <c r="N14" i="10" l="1"/>
  <c r="M14" i="10"/>
  <c r="J14" i="10"/>
  <c r="I14" i="10"/>
  <c r="X13" i="10"/>
  <c r="N13" i="10"/>
  <c r="M13" i="10"/>
  <c r="J13" i="10"/>
  <c r="I13" i="10"/>
  <c r="X12" i="10"/>
  <c r="U12" i="10"/>
  <c r="U13" i="10" s="1"/>
  <c r="N12" i="10"/>
  <c r="M12" i="10"/>
  <c r="J12" i="10"/>
  <c r="I12" i="10"/>
  <c r="X9" i="10"/>
  <c r="U9" i="10"/>
  <c r="N9" i="10"/>
  <c r="M9" i="10"/>
  <c r="J9" i="10"/>
  <c r="I9" i="10"/>
  <c r="X8" i="10"/>
  <c r="U8" i="10"/>
  <c r="N8" i="10"/>
  <c r="M8" i="10"/>
  <c r="J8" i="10"/>
  <c r="I8" i="10"/>
  <c r="X7" i="10"/>
  <c r="U7" i="10"/>
  <c r="U10" i="10" s="1"/>
  <c r="N7" i="10"/>
  <c r="M7" i="10"/>
  <c r="J7" i="10"/>
  <c r="I7" i="10"/>
  <c r="X6" i="10"/>
  <c r="U6" i="10"/>
  <c r="N6" i="10"/>
  <c r="M6" i="10"/>
  <c r="J6" i="10"/>
  <c r="I6" i="10"/>
  <c r="X5" i="10"/>
  <c r="N5" i="10"/>
  <c r="M5" i="10"/>
  <c r="J5" i="10"/>
  <c r="I5" i="10"/>
  <c r="X4" i="10"/>
  <c r="U4" i="10"/>
  <c r="W4" i="10" s="1"/>
  <c r="N4" i="10"/>
  <c r="M4" i="10"/>
  <c r="J4" i="10"/>
  <c r="I4" i="10"/>
  <c r="A4" i="10"/>
  <c r="A5" i="10" s="1"/>
  <c r="A6" i="10" s="1"/>
  <c r="A7" i="10" s="1"/>
  <c r="A8" i="10" s="1"/>
  <c r="A9" i="10" s="1"/>
  <c r="A10" i="10" s="1"/>
  <c r="A11" i="10" s="1"/>
  <c r="A12" i="10" s="1"/>
  <c r="A13" i="10" s="1"/>
  <c r="A14" i="10" s="1"/>
  <c r="X3" i="10"/>
  <c r="U3" i="10"/>
  <c r="W3" i="10" s="1"/>
  <c r="N3" i="10"/>
  <c r="M3" i="10"/>
  <c r="J3" i="10"/>
  <c r="I3" i="10"/>
  <c r="W12" i="10" l="1"/>
  <c r="W9" i="10"/>
  <c r="R3" i="10"/>
  <c r="Q5" i="10"/>
  <c r="R13" i="10"/>
  <c r="W7" i="10"/>
  <c r="R5" i="10"/>
  <c r="Q14" i="10"/>
  <c r="Q8" i="10"/>
  <c r="Q3" i="10"/>
  <c r="R6" i="10"/>
  <c r="U5" i="10"/>
  <c r="Q7" i="10"/>
  <c r="R8" i="10"/>
  <c r="W6" i="10"/>
  <c r="R14" i="10"/>
  <c r="R4" i="10"/>
  <c r="Q12" i="10"/>
  <c r="R9" i="10"/>
  <c r="R12" i="10"/>
  <c r="A15" i="10"/>
  <c r="A16" i="10" s="1"/>
  <c r="A17" i="10" s="1"/>
  <c r="A18" i="10" s="1"/>
  <c r="A19" i="10" s="1"/>
  <c r="A20" i="10" s="1"/>
  <c r="A21" i="10" s="1"/>
  <c r="A22" i="10" s="1"/>
  <c r="A23" i="10" s="1"/>
  <c r="A24" i="10" s="1"/>
  <c r="A25" i="10" s="1"/>
  <c r="A26" i="10" s="1"/>
  <c r="A27" i="10" s="1"/>
  <c r="R7" i="10"/>
  <c r="Q9" i="10"/>
  <c r="W8" i="10"/>
  <c r="Q13" i="10"/>
  <c r="Q4" i="10"/>
  <c r="Q6" i="10"/>
  <c r="U470" i="10"/>
  <c r="M383" i="10"/>
  <c r="M406" i="10"/>
  <c r="V156" i="10"/>
  <c r="U156" i="10"/>
  <c r="T192" i="10"/>
  <c r="S192" i="10"/>
  <c r="T638" i="10"/>
  <c r="T671" i="10"/>
  <c r="T674" i="10"/>
  <c r="T664" i="10"/>
  <c r="T644" i="10"/>
  <c r="T641" i="10"/>
  <c r="T633" i="10"/>
  <c r="T630" i="10"/>
  <c r="T616" i="10"/>
  <c r="T619" i="10"/>
  <c r="T611" i="10"/>
  <c r="T608" i="10"/>
  <c r="T596" i="10"/>
  <c r="T593" i="10"/>
  <c r="T588" i="10"/>
  <c r="T585" i="10"/>
  <c r="T582" i="10"/>
  <c r="T568" i="10"/>
  <c r="T565" i="10"/>
  <c r="T560" i="10"/>
  <c r="T557" i="10"/>
  <c r="T554" i="10"/>
  <c r="T540" i="10"/>
  <c r="T537" i="10"/>
  <c r="T532" i="10"/>
  <c r="T529" i="10"/>
  <c r="T526" i="10"/>
  <c r="T515" i="10"/>
  <c r="T512" i="10"/>
  <c r="T507" i="10"/>
  <c r="T504" i="10"/>
  <c r="T501" i="10"/>
  <c r="T488" i="10"/>
  <c r="T485" i="10"/>
  <c r="T480" i="10"/>
  <c r="T477" i="10"/>
  <c r="T474" i="10"/>
  <c r="T462" i="10"/>
  <c r="T459" i="10"/>
  <c r="T454" i="10"/>
  <c r="T451" i="10"/>
  <c r="T448" i="10"/>
  <c r="T434" i="10"/>
  <c r="T431" i="10"/>
  <c r="T426" i="10"/>
  <c r="T423" i="10"/>
  <c r="T420" i="10"/>
  <c r="T402" i="10"/>
  <c r="T399" i="10"/>
  <c r="T394" i="10"/>
  <c r="T391" i="10"/>
  <c r="T388" i="10"/>
  <c r="T369" i="10"/>
  <c r="T366" i="10"/>
  <c r="T361" i="10"/>
  <c r="T358" i="10"/>
  <c r="T355" i="10"/>
  <c r="T339" i="10"/>
  <c r="T342" i="10"/>
  <c r="T334" i="10"/>
  <c r="T331" i="10"/>
  <c r="T328" i="10"/>
  <c r="T189" i="10"/>
  <c r="T181" i="10"/>
  <c r="T171" i="10"/>
  <c r="T163" i="10"/>
  <c r="T155" i="10"/>
  <c r="T147" i="10"/>
  <c r="T135" i="10"/>
  <c r="T127" i="10"/>
  <c r="T117" i="10"/>
  <c r="T109" i="10"/>
  <c r="T98" i="10"/>
  <c r="T90" i="10"/>
  <c r="T81" i="10"/>
  <c r="T73" i="10"/>
  <c r="T62" i="10"/>
  <c r="T54" i="10"/>
  <c r="T27" i="10"/>
  <c r="T24" i="10"/>
  <c r="T19" i="10"/>
  <c r="T44" i="10"/>
  <c r="T313" i="10"/>
  <c r="T290" i="10"/>
  <c r="T272" i="10"/>
  <c r="T257" i="10"/>
  <c r="T240" i="10"/>
  <c r="T222" i="10"/>
  <c r="T206" i="10"/>
  <c r="T186" i="10"/>
  <c r="T168" i="10"/>
  <c r="T152" i="10"/>
  <c r="T132" i="10"/>
  <c r="T114" i="10"/>
  <c r="T95" i="10"/>
  <c r="T78" i="10"/>
  <c r="T59" i="10"/>
  <c r="T41" i="10"/>
  <c r="T36" i="10"/>
  <c r="T316" i="10"/>
  <c r="T308" i="10"/>
  <c r="T293" i="10"/>
  <c r="T285" i="10"/>
  <c r="T275" i="10"/>
  <c r="T267" i="10"/>
  <c r="T260" i="10"/>
  <c r="T252" i="10"/>
  <c r="T243" i="10"/>
  <c r="T235" i="10"/>
  <c r="T225" i="10"/>
  <c r="T217" i="10"/>
  <c r="T209" i="10"/>
  <c r="T201" i="10"/>
  <c r="C84" i="9"/>
  <c r="B84" i="9"/>
  <c r="U14" i="10" l="1"/>
  <c r="W10" i="10"/>
  <c r="W13" i="10"/>
  <c r="A28" i="10"/>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U192" i="10"/>
  <c r="W5" i="10"/>
  <c r="C82" i="9"/>
  <c r="B82" i="9"/>
  <c r="J679" i="10"/>
  <c r="J678" i="10"/>
  <c r="J677" i="10"/>
  <c r="J676" i="10"/>
  <c r="J675" i="10"/>
  <c r="J674" i="10"/>
  <c r="J673" i="10"/>
  <c r="J672" i="10"/>
  <c r="J671" i="10"/>
  <c r="J670" i="10"/>
  <c r="J669" i="10"/>
  <c r="J668" i="10"/>
  <c r="J667" i="10"/>
  <c r="J666" i="10"/>
  <c r="J665" i="10"/>
  <c r="J664" i="10"/>
  <c r="J663" i="10"/>
  <c r="J662" i="10"/>
  <c r="J661" i="10"/>
  <c r="J660" i="10"/>
  <c r="J659" i="10"/>
  <c r="J658" i="10"/>
  <c r="J657" i="10"/>
  <c r="J656" i="10"/>
  <c r="J655" i="10"/>
  <c r="J654" i="10"/>
  <c r="J653" i="10"/>
  <c r="J652" i="10"/>
  <c r="J651" i="10"/>
  <c r="J650" i="10"/>
  <c r="J648" i="10"/>
  <c r="J647" i="10"/>
  <c r="J646" i="10"/>
  <c r="J645" i="10"/>
  <c r="J644" i="10"/>
  <c r="J643" i="10"/>
  <c r="J642" i="10"/>
  <c r="J641" i="10"/>
  <c r="J640" i="10"/>
  <c r="J639" i="10"/>
  <c r="J638" i="10"/>
  <c r="J637" i="10"/>
  <c r="J636" i="10"/>
  <c r="J635" i="10"/>
  <c r="J634" i="10"/>
  <c r="J633" i="10"/>
  <c r="J632" i="10"/>
  <c r="J631" i="10"/>
  <c r="J630" i="10"/>
  <c r="J629" i="10"/>
  <c r="J628" i="10"/>
  <c r="J627" i="10"/>
  <c r="J626" i="10"/>
  <c r="J625" i="10"/>
  <c r="J623" i="10"/>
  <c r="J622" i="10"/>
  <c r="J621" i="10"/>
  <c r="J620" i="10"/>
  <c r="J619" i="10"/>
  <c r="J618" i="10"/>
  <c r="J617" i="10"/>
  <c r="J616" i="10"/>
  <c r="J615" i="10"/>
  <c r="J614" i="10"/>
  <c r="J613" i="10"/>
  <c r="J612" i="10"/>
  <c r="J611" i="10"/>
  <c r="J610" i="10"/>
  <c r="J609" i="10"/>
  <c r="J608" i="10"/>
  <c r="J607" i="10"/>
  <c r="J606" i="10"/>
  <c r="J605" i="10"/>
  <c r="J604" i="10"/>
  <c r="J603" i="10"/>
  <c r="J602" i="10"/>
  <c r="J600" i="10"/>
  <c r="J599" i="10"/>
  <c r="J598" i="10"/>
  <c r="J597" i="10"/>
  <c r="J596" i="10"/>
  <c r="J595" i="10"/>
  <c r="J594" i="10"/>
  <c r="J593" i="10"/>
  <c r="J592" i="10"/>
  <c r="J591" i="10"/>
  <c r="J590" i="10"/>
  <c r="J589" i="10"/>
  <c r="J588" i="10"/>
  <c r="J587" i="10"/>
  <c r="J586" i="10"/>
  <c r="J585" i="10"/>
  <c r="J584" i="10"/>
  <c r="J583" i="10"/>
  <c r="J582" i="10"/>
  <c r="J581" i="10"/>
  <c r="J580" i="10"/>
  <c r="J579" i="10"/>
  <c r="J578" i="10"/>
  <c r="J577" i="10"/>
  <c r="J576" i="10"/>
  <c r="J575" i="10"/>
  <c r="J573" i="10"/>
  <c r="J572" i="10"/>
  <c r="J571" i="10"/>
  <c r="J570" i="10"/>
  <c r="J569" i="10"/>
  <c r="J568" i="10"/>
  <c r="J567" i="10"/>
  <c r="J566" i="10"/>
  <c r="J565" i="10"/>
  <c r="J564" i="10"/>
  <c r="J563" i="10"/>
  <c r="J562" i="10"/>
  <c r="J561" i="10"/>
  <c r="J560" i="10"/>
  <c r="J559" i="10"/>
  <c r="J558" i="10"/>
  <c r="J557" i="10"/>
  <c r="J556" i="10"/>
  <c r="J555" i="10"/>
  <c r="J554" i="10"/>
  <c r="J553" i="10"/>
  <c r="J552" i="10"/>
  <c r="J551" i="10"/>
  <c r="J550" i="10"/>
  <c r="J549" i="10"/>
  <c r="J547" i="10"/>
  <c r="J546" i="10"/>
  <c r="J545" i="10"/>
  <c r="J544" i="10"/>
  <c r="J543" i="10"/>
  <c r="J542" i="10"/>
  <c r="J541" i="10"/>
  <c r="J540" i="10"/>
  <c r="J539" i="10"/>
  <c r="J538" i="10"/>
  <c r="J537" i="10"/>
  <c r="J536" i="10"/>
  <c r="J535" i="10"/>
  <c r="J534" i="10"/>
  <c r="J533" i="10"/>
  <c r="J532" i="10"/>
  <c r="J531" i="10"/>
  <c r="J530" i="10"/>
  <c r="J529" i="10"/>
  <c r="J528" i="10"/>
  <c r="J527" i="10"/>
  <c r="J526" i="10"/>
  <c r="J525" i="10"/>
  <c r="J524" i="10"/>
  <c r="J523" i="10"/>
  <c r="J522" i="10"/>
  <c r="J521" i="10"/>
  <c r="J520" i="10"/>
  <c r="J518" i="10"/>
  <c r="J517" i="10"/>
  <c r="J516" i="10"/>
  <c r="J515" i="10"/>
  <c r="J514" i="10"/>
  <c r="J513" i="10"/>
  <c r="J512" i="10"/>
  <c r="J511" i="10"/>
  <c r="J510" i="10"/>
  <c r="J509" i="10"/>
  <c r="J508" i="10"/>
  <c r="J507" i="10"/>
  <c r="J506" i="10"/>
  <c r="J505" i="10"/>
  <c r="J504" i="10"/>
  <c r="J503" i="10"/>
  <c r="J502" i="10"/>
  <c r="J501" i="10"/>
  <c r="J500" i="10"/>
  <c r="J499" i="10"/>
  <c r="J498" i="10"/>
  <c r="J497" i="10"/>
  <c r="J496" i="10"/>
  <c r="J494" i="10"/>
  <c r="J493" i="10"/>
  <c r="J492" i="10"/>
  <c r="J491" i="10"/>
  <c r="J490" i="10"/>
  <c r="J489" i="10"/>
  <c r="J488" i="10"/>
  <c r="J487" i="10"/>
  <c r="J486" i="10"/>
  <c r="J485" i="10"/>
  <c r="J484" i="10"/>
  <c r="J483" i="10"/>
  <c r="J482" i="10"/>
  <c r="J481" i="10"/>
  <c r="J480" i="10"/>
  <c r="J479" i="10"/>
  <c r="J478" i="10"/>
  <c r="J477" i="10"/>
  <c r="J476" i="10"/>
  <c r="J475" i="10"/>
  <c r="J474" i="10"/>
  <c r="J473" i="10"/>
  <c r="J472" i="10"/>
  <c r="J471" i="10"/>
  <c r="J470" i="10"/>
  <c r="J469" i="10"/>
  <c r="J467" i="10"/>
  <c r="J466" i="10"/>
  <c r="J465" i="10"/>
  <c r="J464" i="10"/>
  <c r="J463" i="10"/>
  <c r="J462" i="10"/>
  <c r="J461" i="10"/>
  <c r="J460" i="10"/>
  <c r="J459" i="10"/>
  <c r="J458" i="10"/>
  <c r="J457" i="10"/>
  <c r="J456" i="10"/>
  <c r="J455" i="10"/>
  <c r="J454" i="10"/>
  <c r="J453" i="10"/>
  <c r="J452" i="10"/>
  <c r="J451" i="10"/>
  <c r="J450" i="10"/>
  <c r="J449" i="10"/>
  <c r="J448" i="10"/>
  <c r="J447" i="10"/>
  <c r="J446" i="10"/>
  <c r="J445" i="10"/>
  <c r="J444" i="10"/>
  <c r="J443" i="10"/>
  <c r="J442" i="10"/>
  <c r="J440" i="10"/>
  <c r="J439" i="10"/>
  <c r="J438" i="10"/>
  <c r="J437" i="10"/>
  <c r="J436" i="10"/>
  <c r="J435" i="10"/>
  <c r="J434" i="10"/>
  <c r="J433" i="10"/>
  <c r="J432" i="10"/>
  <c r="J431" i="10"/>
  <c r="J430" i="10"/>
  <c r="J429" i="10"/>
  <c r="J428" i="10"/>
  <c r="J427" i="10"/>
  <c r="J426" i="10"/>
  <c r="J425" i="10"/>
  <c r="J424" i="10"/>
  <c r="J423" i="10"/>
  <c r="J422" i="10"/>
  <c r="J421" i="10"/>
  <c r="J420" i="10"/>
  <c r="J419" i="10"/>
  <c r="J418" i="10"/>
  <c r="J417" i="10"/>
  <c r="J416" i="10"/>
  <c r="J415" i="10"/>
  <c r="J414" i="10"/>
  <c r="J413" i="10"/>
  <c r="J412" i="10"/>
  <c r="J410" i="10"/>
  <c r="J409" i="10"/>
  <c r="J408" i="10"/>
  <c r="J407" i="10"/>
  <c r="J406" i="10"/>
  <c r="J405" i="10"/>
  <c r="J404" i="10"/>
  <c r="J403" i="10"/>
  <c r="J402" i="10"/>
  <c r="J401" i="10"/>
  <c r="J400" i="10"/>
  <c r="J399" i="10"/>
  <c r="J398" i="10"/>
  <c r="J397" i="10"/>
  <c r="J396" i="10"/>
  <c r="J395" i="10"/>
  <c r="J394" i="10"/>
  <c r="J393" i="10"/>
  <c r="J392" i="10"/>
  <c r="J391" i="10"/>
  <c r="J390" i="10"/>
  <c r="J389" i="10"/>
  <c r="J388" i="10"/>
  <c r="J387" i="10"/>
  <c r="J386" i="10"/>
  <c r="J385" i="10"/>
  <c r="J384" i="10"/>
  <c r="J383" i="10"/>
  <c r="J382" i="10"/>
  <c r="J381" i="10"/>
  <c r="J380" i="10"/>
  <c r="J379" i="10"/>
  <c r="J378" i="10"/>
  <c r="J376" i="10"/>
  <c r="J375" i="10"/>
  <c r="J374" i="10"/>
  <c r="J373" i="10"/>
  <c r="J372" i="10"/>
  <c r="J371" i="10"/>
  <c r="J370" i="10"/>
  <c r="J369" i="10"/>
  <c r="J368" i="10"/>
  <c r="J367" i="10"/>
  <c r="J366" i="10"/>
  <c r="J365" i="10"/>
  <c r="J364" i="10"/>
  <c r="J363" i="10"/>
  <c r="J362" i="10"/>
  <c r="J361" i="10"/>
  <c r="J360" i="10"/>
  <c r="J359" i="10"/>
  <c r="J358" i="10"/>
  <c r="J357" i="10"/>
  <c r="J356" i="10"/>
  <c r="J355" i="10"/>
  <c r="J354" i="10"/>
  <c r="J353" i="10"/>
  <c r="J352" i="10"/>
  <c r="J351" i="10"/>
  <c r="J350" i="10"/>
  <c r="J349" i="10"/>
  <c r="J347" i="10"/>
  <c r="J346" i="10"/>
  <c r="J345" i="10"/>
  <c r="J344" i="10"/>
  <c r="J343" i="10"/>
  <c r="J342" i="10"/>
  <c r="J341" i="10"/>
  <c r="J340" i="10"/>
  <c r="J339" i="10"/>
  <c r="J338" i="10"/>
  <c r="J337" i="10"/>
  <c r="J336" i="10"/>
  <c r="J335" i="10"/>
  <c r="J334" i="10"/>
  <c r="J333" i="10"/>
  <c r="J332" i="10"/>
  <c r="J331" i="10"/>
  <c r="J330" i="10"/>
  <c r="J329" i="10"/>
  <c r="J328" i="10"/>
  <c r="J327" i="10"/>
  <c r="J326" i="10"/>
  <c r="J325" i="10"/>
  <c r="J324" i="10"/>
  <c r="J323" i="10"/>
  <c r="J322" i="10"/>
  <c r="J321" i="10"/>
  <c r="J320" i="10"/>
  <c r="J318" i="10"/>
  <c r="J317" i="10"/>
  <c r="J316" i="10"/>
  <c r="J315" i="10"/>
  <c r="J314" i="10"/>
  <c r="J313" i="10"/>
  <c r="J312" i="10"/>
  <c r="J311" i="10"/>
  <c r="J310" i="10"/>
  <c r="J309" i="10"/>
  <c r="J308" i="10"/>
  <c r="J307" i="10"/>
  <c r="J306" i="10"/>
  <c r="J305" i="10"/>
  <c r="J304" i="10"/>
  <c r="J303" i="10"/>
  <c r="J302" i="10"/>
  <c r="J301" i="10"/>
  <c r="J300" i="10"/>
  <c r="J299" i="10"/>
  <c r="J298" i="10"/>
  <c r="J296" i="10"/>
  <c r="J295" i="10"/>
  <c r="J294" i="10"/>
  <c r="J293" i="10"/>
  <c r="J292" i="10"/>
  <c r="J291" i="10"/>
  <c r="J290" i="10"/>
  <c r="J289" i="10"/>
  <c r="J288" i="10"/>
  <c r="J287" i="10"/>
  <c r="J286" i="10"/>
  <c r="J285" i="10"/>
  <c r="J284" i="10"/>
  <c r="J283" i="10"/>
  <c r="J282" i="10"/>
  <c r="J281" i="10"/>
  <c r="J279" i="10"/>
  <c r="J278" i="10"/>
  <c r="J277" i="10"/>
  <c r="J276" i="10"/>
  <c r="J275" i="10"/>
  <c r="J274" i="10"/>
  <c r="J273" i="10"/>
  <c r="J272" i="10"/>
  <c r="J271" i="10"/>
  <c r="J270" i="10"/>
  <c r="J269" i="10"/>
  <c r="J268" i="10"/>
  <c r="J267" i="10"/>
  <c r="J266" i="10"/>
  <c r="J265" i="10"/>
  <c r="J264" i="10"/>
  <c r="J262" i="10"/>
  <c r="J261" i="10"/>
  <c r="J260" i="10"/>
  <c r="J259" i="10"/>
  <c r="J258" i="10"/>
  <c r="J257" i="10"/>
  <c r="J256" i="10"/>
  <c r="J255" i="10"/>
  <c r="J254" i="10"/>
  <c r="J253" i="10"/>
  <c r="J252" i="10"/>
  <c r="J251" i="10"/>
  <c r="J250" i="10"/>
  <c r="J249" i="10"/>
  <c r="J247" i="10"/>
  <c r="J246" i="10"/>
  <c r="J245" i="10"/>
  <c r="J244" i="10"/>
  <c r="J243" i="10"/>
  <c r="J242" i="10"/>
  <c r="J241" i="10"/>
  <c r="J240" i="10"/>
  <c r="J239" i="10"/>
  <c r="J238" i="10"/>
  <c r="J237" i="10"/>
  <c r="J236" i="10"/>
  <c r="J235" i="10"/>
  <c r="J234" i="10"/>
  <c r="J233" i="10"/>
  <c r="J232" i="10"/>
  <c r="J231" i="10"/>
  <c r="J230" i="10"/>
  <c r="J229" i="10"/>
  <c r="J227" i="10"/>
  <c r="J226" i="10"/>
  <c r="J225" i="10"/>
  <c r="J224" i="10"/>
  <c r="J223" i="10"/>
  <c r="J222" i="10"/>
  <c r="J221" i="10"/>
  <c r="J220" i="10"/>
  <c r="J219" i="10"/>
  <c r="J218" i="10"/>
  <c r="J217" i="10"/>
  <c r="J216" i="10"/>
  <c r="J215" i="10"/>
  <c r="J214" i="10"/>
  <c r="J213" i="10"/>
  <c r="J211" i="10"/>
  <c r="J210" i="10"/>
  <c r="J209" i="10"/>
  <c r="J208" i="10"/>
  <c r="J207" i="10"/>
  <c r="J206" i="10"/>
  <c r="J205" i="10"/>
  <c r="J204" i="10"/>
  <c r="J203" i="10"/>
  <c r="J202" i="10"/>
  <c r="J201" i="10"/>
  <c r="J200" i="10"/>
  <c r="J199" i="10"/>
  <c r="J198" i="10"/>
  <c r="J197" i="10"/>
  <c r="J195" i="10"/>
  <c r="J194" i="10"/>
  <c r="J193" i="10"/>
  <c r="J192" i="10"/>
  <c r="J191" i="10"/>
  <c r="J190" i="10"/>
  <c r="J189" i="10"/>
  <c r="J188" i="10"/>
  <c r="J187" i="10"/>
  <c r="J186" i="10"/>
  <c r="J185" i="10"/>
  <c r="J184" i="10"/>
  <c r="J183" i="10"/>
  <c r="J182" i="10"/>
  <c r="J181" i="10"/>
  <c r="J180" i="10"/>
  <c r="J179" i="10"/>
  <c r="J178" i="10"/>
  <c r="J177" i="10"/>
  <c r="J176" i="10"/>
  <c r="J175" i="10"/>
  <c r="J173" i="10"/>
  <c r="J172" i="10"/>
  <c r="J171" i="10"/>
  <c r="J170" i="10"/>
  <c r="J169" i="10"/>
  <c r="J168" i="10"/>
  <c r="J167" i="10"/>
  <c r="J166" i="10"/>
  <c r="J165" i="10"/>
  <c r="J164" i="10"/>
  <c r="J163" i="10"/>
  <c r="J162" i="10"/>
  <c r="J161" i="10"/>
  <c r="J160" i="10"/>
  <c r="J159" i="10"/>
  <c r="J157" i="10"/>
  <c r="J156" i="10"/>
  <c r="J155" i="10"/>
  <c r="J154" i="10"/>
  <c r="J153" i="10"/>
  <c r="J152" i="10"/>
  <c r="J151" i="10"/>
  <c r="J150" i="10"/>
  <c r="J149" i="10"/>
  <c r="J148" i="10"/>
  <c r="J147" i="10"/>
  <c r="J146" i="10"/>
  <c r="J145" i="10"/>
  <c r="J144" i="10"/>
  <c r="J143" i="10"/>
  <c r="J142" i="10"/>
  <c r="J141" i="10"/>
  <c r="J139" i="10"/>
  <c r="J138" i="10"/>
  <c r="J137" i="10"/>
  <c r="J136" i="10"/>
  <c r="J135" i="10"/>
  <c r="J134" i="10"/>
  <c r="J133" i="10"/>
  <c r="J132" i="10"/>
  <c r="J131" i="10"/>
  <c r="J130" i="10"/>
  <c r="J129" i="10"/>
  <c r="J128" i="10"/>
  <c r="J127" i="10"/>
  <c r="J126" i="10"/>
  <c r="J125" i="10"/>
  <c r="J124" i="10"/>
  <c r="J123" i="10"/>
  <c r="J122" i="10"/>
  <c r="J121" i="10"/>
  <c r="J119" i="10"/>
  <c r="J118" i="10"/>
  <c r="J117" i="10"/>
  <c r="J116" i="10"/>
  <c r="J115" i="10"/>
  <c r="J114" i="10"/>
  <c r="J113" i="10"/>
  <c r="J112" i="10"/>
  <c r="J111" i="10"/>
  <c r="J110" i="10"/>
  <c r="J109" i="10"/>
  <c r="J108" i="10"/>
  <c r="J107" i="10"/>
  <c r="J106" i="10"/>
  <c r="J105" i="10"/>
  <c r="J104" i="10"/>
  <c r="J103" i="10"/>
  <c r="J101" i="10"/>
  <c r="J100" i="10"/>
  <c r="J99" i="10"/>
  <c r="J98" i="10"/>
  <c r="J97" i="10"/>
  <c r="J96" i="10"/>
  <c r="J95" i="10"/>
  <c r="J94" i="10"/>
  <c r="J93" i="10"/>
  <c r="J92" i="10"/>
  <c r="J91" i="10"/>
  <c r="J90" i="10"/>
  <c r="J89" i="10"/>
  <c r="J88" i="10"/>
  <c r="J87" i="10"/>
  <c r="J86" i="10"/>
  <c r="J85" i="10"/>
  <c r="J83" i="10"/>
  <c r="J82" i="10"/>
  <c r="J81" i="10"/>
  <c r="J80" i="10"/>
  <c r="J79" i="10"/>
  <c r="J78" i="10"/>
  <c r="J77" i="10"/>
  <c r="J76" i="10"/>
  <c r="J75" i="10"/>
  <c r="J74" i="10"/>
  <c r="J73" i="10"/>
  <c r="J72" i="10"/>
  <c r="J71" i="10"/>
  <c r="J70" i="10"/>
  <c r="J69" i="10"/>
  <c r="J68" i="10"/>
  <c r="J67" i="10"/>
  <c r="J65" i="10"/>
  <c r="J64" i="10"/>
  <c r="J63" i="10"/>
  <c r="J62" i="10"/>
  <c r="J61" i="10"/>
  <c r="J60" i="10"/>
  <c r="J59" i="10"/>
  <c r="J58" i="10"/>
  <c r="J57" i="10"/>
  <c r="J56" i="10"/>
  <c r="J55" i="10"/>
  <c r="J54" i="10"/>
  <c r="J53" i="10"/>
  <c r="J52" i="10"/>
  <c r="J51" i="10"/>
  <c r="J50" i="10"/>
  <c r="J49" i="10"/>
  <c r="J48" i="10"/>
  <c r="J46" i="10"/>
  <c r="J45" i="10"/>
  <c r="J44" i="10"/>
  <c r="J43" i="10"/>
  <c r="J42" i="10"/>
  <c r="J41" i="10"/>
  <c r="J40" i="10"/>
  <c r="J39" i="10"/>
  <c r="J38" i="10"/>
  <c r="J37" i="10"/>
  <c r="J36" i="10"/>
  <c r="J35" i="10"/>
  <c r="J34" i="10"/>
  <c r="J33" i="10"/>
  <c r="J32" i="10"/>
  <c r="J31" i="10"/>
  <c r="J30" i="10"/>
  <c r="J28" i="10"/>
  <c r="J27" i="10"/>
  <c r="J26" i="10"/>
  <c r="J25" i="10"/>
  <c r="J24" i="10"/>
  <c r="J23" i="10"/>
  <c r="J22" i="10"/>
  <c r="J21" i="10"/>
  <c r="J20" i="10"/>
  <c r="J19" i="10"/>
  <c r="J18" i="10"/>
  <c r="J17" i="10"/>
  <c r="J16" i="10"/>
  <c r="N679" i="10"/>
  <c r="N678" i="10"/>
  <c r="N677" i="10"/>
  <c r="N676" i="10"/>
  <c r="N675" i="10"/>
  <c r="N674" i="10"/>
  <c r="N673" i="10"/>
  <c r="N672" i="10"/>
  <c r="N671" i="10"/>
  <c r="N670" i="10"/>
  <c r="N669" i="10"/>
  <c r="N668" i="10"/>
  <c r="N667" i="10"/>
  <c r="N666" i="10"/>
  <c r="N665" i="10"/>
  <c r="N664" i="10"/>
  <c r="N663" i="10"/>
  <c r="N662" i="10"/>
  <c r="N661" i="10"/>
  <c r="N660" i="10"/>
  <c r="N659" i="10"/>
  <c r="N658" i="10"/>
  <c r="N657" i="10"/>
  <c r="N656" i="10"/>
  <c r="N655" i="10"/>
  <c r="N654" i="10"/>
  <c r="N653" i="10"/>
  <c r="N652" i="10"/>
  <c r="N651" i="10"/>
  <c r="N650" i="10"/>
  <c r="N648" i="10"/>
  <c r="N647" i="10"/>
  <c r="N646" i="10"/>
  <c r="N645" i="10"/>
  <c r="N644" i="10"/>
  <c r="N643" i="10"/>
  <c r="N642" i="10"/>
  <c r="N641" i="10"/>
  <c r="N640" i="10"/>
  <c r="N639" i="10"/>
  <c r="N638" i="10"/>
  <c r="N637" i="10"/>
  <c r="N636" i="10"/>
  <c r="N635" i="10"/>
  <c r="N634" i="10"/>
  <c r="N633" i="10"/>
  <c r="N632" i="10"/>
  <c r="N631" i="10"/>
  <c r="N630" i="10"/>
  <c r="N629" i="10"/>
  <c r="N628" i="10"/>
  <c r="N627" i="10"/>
  <c r="N626" i="10"/>
  <c r="N625" i="10"/>
  <c r="N623" i="10"/>
  <c r="N622" i="10"/>
  <c r="N621" i="10"/>
  <c r="N620" i="10"/>
  <c r="N619" i="10"/>
  <c r="N618" i="10"/>
  <c r="N617" i="10"/>
  <c r="N616" i="10"/>
  <c r="N615" i="10"/>
  <c r="N614" i="10"/>
  <c r="N613" i="10"/>
  <c r="N612" i="10"/>
  <c r="N611" i="10"/>
  <c r="N610" i="10"/>
  <c r="N609" i="10"/>
  <c r="N608" i="10"/>
  <c r="N607" i="10"/>
  <c r="N606" i="10"/>
  <c r="N605" i="10"/>
  <c r="N604" i="10"/>
  <c r="N603" i="10"/>
  <c r="N602" i="10"/>
  <c r="N600" i="10"/>
  <c r="N599" i="10"/>
  <c r="N598" i="10"/>
  <c r="N597" i="10"/>
  <c r="N596" i="10"/>
  <c r="N595" i="10"/>
  <c r="N594" i="10"/>
  <c r="N593" i="10"/>
  <c r="N592" i="10"/>
  <c r="N591" i="10"/>
  <c r="N590" i="10"/>
  <c r="N589" i="10"/>
  <c r="N588" i="10"/>
  <c r="N587" i="10"/>
  <c r="N586" i="10"/>
  <c r="N585" i="10"/>
  <c r="N584" i="10"/>
  <c r="N583" i="10"/>
  <c r="N582" i="10"/>
  <c r="N581" i="10"/>
  <c r="N580" i="10"/>
  <c r="N579" i="10"/>
  <c r="N578" i="10"/>
  <c r="N577" i="10"/>
  <c r="N576" i="10"/>
  <c r="N575" i="10"/>
  <c r="N573" i="10"/>
  <c r="N572" i="10"/>
  <c r="N571" i="10"/>
  <c r="N570" i="10"/>
  <c r="N569" i="10"/>
  <c r="N568" i="10"/>
  <c r="N567" i="10"/>
  <c r="N566" i="10"/>
  <c r="N565" i="10"/>
  <c r="N564" i="10"/>
  <c r="N563" i="10"/>
  <c r="N562" i="10"/>
  <c r="N561" i="10"/>
  <c r="N560" i="10"/>
  <c r="N559" i="10"/>
  <c r="N558" i="10"/>
  <c r="N557" i="10"/>
  <c r="N556" i="10"/>
  <c r="N555" i="10"/>
  <c r="N554" i="10"/>
  <c r="N553" i="10"/>
  <c r="N552" i="10"/>
  <c r="N551" i="10"/>
  <c r="N550" i="10"/>
  <c r="N549" i="10"/>
  <c r="N547" i="10"/>
  <c r="N546" i="10"/>
  <c r="N545" i="10"/>
  <c r="N544" i="10"/>
  <c r="N543" i="10"/>
  <c r="N542" i="10"/>
  <c r="N541" i="10"/>
  <c r="N540" i="10"/>
  <c r="N539" i="10"/>
  <c r="N538" i="10"/>
  <c r="N537" i="10"/>
  <c r="N536" i="10"/>
  <c r="N535" i="10"/>
  <c r="N534" i="10"/>
  <c r="N533" i="10"/>
  <c r="N532" i="10"/>
  <c r="N531" i="10"/>
  <c r="N530" i="10"/>
  <c r="N529" i="10"/>
  <c r="N528" i="10"/>
  <c r="N527" i="10"/>
  <c r="N526" i="10"/>
  <c r="N525" i="10"/>
  <c r="N524" i="10"/>
  <c r="N523" i="10"/>
  <c r="N522" i="10"/>
  <c r="N521" i="10"/>
  <c r="N520" i="10"/>
  <c r="N518" i="10"/>
  <c r="N517" i="10"/>
  <c r="N516" i="10"/>
  <c r="N515" i="10"/>
  <c r="N514" i="10"/>
  <c r="N513" i="10"/>
  <c r="N512" i="10"/>
  <c r="N511" i="10"/>
  <c r="N510" i="10"/>
  <c r="N509" i="10"/>
  <c r="N508" i="10"/>
  <c r="N507" i="10"/>
  <c r="N506" i="10"/>
  <c r="N505" i="10"/>
  <c r="N504" i="10"/>
  <c r="N503" i="10"/>
  <c r="N502" i="10"/>
  <c r="N501" i="10"/>
  <c r="N500" i="10"/>
  <c r="N499" i="10"/>
  <c r="N498" i="10"/>
  <c r="N497" i="10"/>
  <c r="N496" i="10"/>
  <c r="N494" i="10"/>
  <c r="N493" i="10"/>
  <c r="N492" i="10"/>
  <c r="N491" i="10"/>
  <c r="N490" i="10"/>
  <c r="N489" i="10"/>
  <c r="N488" i="10"/>
  <c r="N487" i="10"/>
  <c r="N486" i="10"/>
  <c r="N485" i="10"/>
  <c r="N484" i="10"/>
  <c r="N483" i="10"/>
  <c r="N482" i="10"/>
  <c r="N481" i="10"/>
  <c r="N480" i="10"/>
  <c r="N479" i="10"/>
  <c r="N478" i="10"/>
  <c r="N477" i="10"/>
  <c r="N476" i="10"/>
  <c r="N475" i="10"/>
  <c r="N474" i="10"/>
  <c r="N473" i="10"/>
  <c r="N472" i="10"/>
  <c r="N471" i="10"/>
  <c r="N470" i="10"/>
  <c r="R470" i="10" s="1"/>
  <c r="N469" i="10"/>
  <c r="N467" i="10"/>
  <c r="N466" i="10"/>
  <c r="N465" i="10"/>
  <c r="N464" i="10"/>
  <c r="N463" i="10"/>
  <c r="N462" i="10"/>
  <c r="N461" i="10"/>
  <c r="N460" i="10"/>
  <c r="N459" i="10"/>
  <c r="N458" i="10"/>
  <c r="N457" i="10"/>
  <c r="N456" i="10"/>
  <c r="N455" i="10"/>
  <c r="N454" i="10"/>
  <c r="N453" i="10"/>
  <c r="N452" i="10"/>
  <c r="N451" i="10"/>
  <c r="N450" i="10"/>
  <c r="N449" i="10"/>
  <c r="N448" i="10"/>
  <c r="N447" i="10"/>
  <c r="N446" i="10"/>
  <c r="N445" i="10"/>
  <c r="N444" i="10"/>
  <c r="N443" i="10"/>
  <c r="N442" i="10"/>
  <c r="N440" i="10"/>
  <c r="N439" i="10"/>
  <c r="N438" i="10"/>
  <c r="N437" i="10"/>
  <c r="N436" i="10"/>
  <c r="N435" i="10"/>
  <c r="N434" i="10"/>
  <c r="N433" i="10"/>
  <c r="N432" i="10"/>
  <c r="N431" i="10"/>
  <c r="N430" i="10"/>
  <c r="N429" i="10"/>
  <c r="N428" i="10"/>
  <c r="N427" i="10"/>
  <c r="N426" i="10"/>
  <c r="N425" i="10"/>
  <c r="N424" i="10"/>
  <c r="N423" i="10"/>
  <c r="N422" i="10"/>
  <c r="N421" i="10"/>
  <c r="N420" i="10"/>
  <c r="N419" i="10"/>
  <c r="N418" i="10"/>
  <c r="N417" i="10"/>
  <c r="N416" i="10"/>
  <c r="N415" i="10"/>
  <c r="N414" i="10"/>
  <c r="N413" i="10"/>
  <c r="N412" i="10"/>
  <c r="N410" i="10"/>
  <c r="N409" i="10"/>
  <c r="N408" i="10"/>
  <c r="N407" i="10"/>
  <c r="N406" i="10"/>
  <c r="N405" i="10"/>
  <c r="N404" i="10"/>
  <c r="N403" i="10"/>
  <c r="N402" i="10"/>
  <c r="N401" i="10"/>
  <c r="N400" i="10"/>
  <c r="N399" i="10"/>
  <c r="N398" i="10"/>
  <c r="N397" i="10"/>
  <c r="N396" i="10"/>
  <c r="N395" i="10"/>
  <c r="N394" i="10"/>
  <c r="N393" i="10"/>
  <c r="N392" i="10"/>
  <c r="N391" i="10"/>
  <c r="N390" i="10"/>
  <c r="N389" i="10"/>
  <c r="N388" i="10"/>
  <c r="N387" i="10"/>
  <c r="N386" i="10"/>
  <c r="N385" i="10"/>
  <c r="N384" i="10"/>
  <c r="N383" i="10"/>
  <c r="N382" i="10"/>
  <c r="N381" i="10"/>
  <c r="N380" i="10"/>
  <c r="N379" i="10"/>
  <c r="N378" i="10"/>
  <c r="N376" i="10"/>
  <c r="N375" i="10"/>
  <c r="N374" i="10"/>
  <c r="N373" i="10"/>
  <c r="N372" i="10"/>
  <c r="N371" i="10"/>
  <c r="N370" i="10"/>
  <c r="N369" i="10"/>
  <c r="N368" i="10"/>
  <c r="N367" i="10"/>
  <c r="N366" i="10"/>
  <c r="N365" i="10"/>
  <c r="N364" i="10"/>
  <c r="N363" i="10"/>
  <c r="N362" i="10"/>
  <c r="N361" i="10"/>
  <c r="N360" i="10"/>
  <c r="N359" i="10"/>
  <c r="N358" i="10"/>
  <c r="N357" i="10"/>
  <c r="N356" i="10"/>
  <c r="N355" i="10"/>
  <c r="N354" i="10"/>
  <c r="N353" i="10"/>
  <c r="N352" i="10"/>
  <c r="N351" i="10"/>
  <c r="N350" i="10"/>
  <c r="N349" i="10"/>
  <c r="N347" i="10"/>
  <c r="N346" i="10"/>
  <c r="N345" i="10"/>
  <c r="N344" i="10"/>
  <c r="N343" i="10"/>
  <c r="N342" i="10"/>
  <c r="N341" i="10"/>
  <c r="N340" i="10"/>
  <c r="N339" i="10"/>
  <c r="N338" i="10"/>
  <c r="N337" i="10"/>
  <c r="N336" i="10"/>
  <c r="N335" i="10"/>
  <c r="N334" i="10"/>
  <c r="N333" i="10"/>
  <c r="N332" i="10"/>
  <c r="N331" i="10"/>
  <c r="N330" i="10"/>
  <c r="N329" i="10"/>
  <c r="N328" i="10"/>
  <c r="N327" i="10"/>
  <c r="N326" i="10"/>
  <c r="N325" i="10"/>
  <c r="N324" i="10"/>
  <c r="N323" i="10"/>
  <c r="N322" i="10"/>
  <c r="N321" i="10"/>
  <c r="N320" i="10"/>
  <c r="N318" i="10"/>
  <c r="N317" i="10"/>
  <c r="N316" i="10"/>
  <c r="N315" i="10"/>
  <c r="N314" i="10"/>
  <c r="N313" i="10"/>
  <c r="N312" i="10"/>
  <c r="N311" i="10"/>
  <c r="N310" i="10"/>
  <c r="N309" i="10"/>
  <c r="N308" i="10"/>
  <c r="N307" i="10"/>
  <c r="N306" i="10"/>
  <c r="N305" i="10"/>
  <c r="N304" i="10"/>
  <c r="N303" i="10"/>
  <c r="N302" i="10"/>
  <c r="N301" i="10"/>
  <c r="N300" i="10"/>
  <c r="N299" i="10"/>
  <c r="N298" i="10"/>
  <c r="N296" i="10"/>
  <c r="N295" i="10"/>
  <c r="N294" i="10"/>
  <c r="N293" i="10"/>
  <c r="N292" i="10"/>
  <c r="N291" i="10"/>
  <c r="N290" i="10"/>
  <c r="N289" i="10"/>
  <c r="N288" i="10"/>
  <c r="N287" i="10"/>
  <c r="N286" i="10"/>
  <c r="N285" i="10"/>
  <c r="N284" i="10"/>
  <c r="N283" i="10"/>
  <c r="N282" i="10"/>
  <c r="N281" i="10"/>
  <c r="N279" i="10"/>
  <c r="N278" i="10"/>
  <c r="N277" i="10"/>
  <c r="N276" i="10"/>
  <c r="N275" i="10"/>
  <c r="N274" i="10"/>
  <c r="N273" i="10"/>
  <c r="N272" i="10"/>
  <c r="N271" i="10"/>
  <c r="N270" i="10"/>
  <c r="N269" i="10"/>
  <c r="N268" i="10"/>
  <c r="N267" i="10"/>
  <c r="N266" i="10"/>
  <c r="N265" i="10"/>
  <c r="N264" i="10"/>
  <c r="N262" i="10"/>
  <c r="N261" i="10"/>
  <c r="N260" i="10"/>
  <c r="N259" i="10"/>
  <c r="N258" i="10"/>
  <c r="N257" i="10"/>
  <c r="N256" i="10"/>
  <c r="N255" i="10"/>
  <c r="N254" i="10"/>
  <c r="N253" i="10"/>
  <c r="N252" i="10"/>
  <c r="N251" i="10"/>
  <c r="N250" i="10"/>
  <c r="N249" i="10"/>
  <c r="N247" i="10"/>
  <c r="N246" i="10"/>
  <c r="N245" i="10"/>
  <c r="N244" i="10"/>
  <c r="N243" i="10"/>
  <c r="N242" i="10"/>
  <c r="N241" i="10"/>
  <c r="N240" i="10"/>
  <c r="N239" i="10"/>
  <c r="N238" i="10"/>
  <c r="N237" i="10"/>
  <c r="N236" i="10"/>
  <c r="N235" i="10"/>
  <c r="N234" i="10"/>
  <c r="N233" i="10"/>
  <c r="N232" i="10"/>
  <c r="N231" i="10"/>
  <c r="N230" i="10"/>
  <c r="N229" i="10"/>
  <c r="N227" i="10"/>
  <c r="N226" i="10"/>
  <c r="N225" i="10"/>
  <c r="N224" i="10"/>
  <c r="N223" i="10"/>
  <c r="N222" i="10"/>
  <c r="N221" i="10"/>
  <c r="N220" i="10"/>
  <c r="N219" i="10"/>
  <c r="N218" i="10"/>
  <c r="N217" i="10"/>
  <c r="N216" i="10"/>
  <c r="N215" i="10"/>
  <c r="N214" i="10"/>
  <c r="N213" i="10"/>
  <c r="N211" i="10"/>
  <c r="N210" i="10"/>
  <c r="N209" i="10"/>
  <c r="N208" i="10"/>
  <c r="N207" i="10"/>
  <c r="N206" i="10"/>
  <c r="N205" i="10"/>
  <c r="N204" i="10"/>
  <c r="N203" i="10"/>
  <c r="N202" i="10"/>
  <c r="N201" i="10"/>
  <c r="N200" i="10"/>
  <c r="N199" i="10"/>
  <c r="N198" i="10"/>
  <c r="N197" i="10"/>
  <c r="N195" i="10"/>
  <c r="N194" i="10"/>
  <c r="N193" i="10"/>
  <c r="N192" i="10"/>
  <c r="N191" i="10"/>
  <c r="N190" i="10"/>
  <c r="N189" i="10"/>
  <c r="N188" i="10"/>
  <c r="N187" i="10"/>
  <c r="N186" i="10"/>
  <c r="N185" i="10"/>
  <c r="N184" i="10"/>
  <c r="N183" i="10"/>
  <c r="N182" i="10"/>
  <c r="N181" i="10"/>
  <c r="N180" i="10"/>
  <c r="N179" i="10"/>
  <c r="N178" i="10"/>
  <c r="N177" i="10"/>
  <c r="N176" i="10"/>
  <c r="N175" i="10"/>
  <c r="N173" i="10"/>
  <c r="N172" i="10"/>
  <c r="N171" i="10"/>
  <c r="N170" i="10"/>
  <c r="N169" i="10"/>
  <c r="N168" i="10"/>
  <c r="N167" i="10"/>
  <c r="N166" i="10"/>
  <c r="N165" i="10"/>
  <c r="N164" i="10"/>
  <c r="N163" i="10"/>
  <c r="N162" i="10"/>
  <c r="N161" i="10"/>
  <c r="N160" i="10"/>
  <c r="N159" i="10"/>
  <c r="N157" i="10"/>
  <c r="N156" i="10"/>
  <c r="N155" i="10"/>
  <c r="N154" i="10"/>
  <c r="N153" i="10"/>
  <c r="N152" i="10"/>
  <c r="N151" i="10"/>
  <c r="N150" i="10"/>
  <c r="N149" i="10"/>
  <c r="N148" i="10"/>
  <c r="N147" i="10"/>
  <c r="N146" i="10"/>
  <c r="N145" i="10"/>
  <c r="N144" i="10"/>
  <c r="N143" i="10"/>
  <c r="N142" i="10"/>
  <c r="N141" i="10"/>
  <c r="N139" i="10"/>
  <c r="N138" i="10"/>
  <c r="N137" i="10"/>
  <c r="N136" i="10"/>
  <c r="N135" i="10"/>
  <c r="N134" i="10"/>
  <c r="N133" i="10"/>
  <c r="N132" i="10"/>
  <c r="N131" i="10"/>
  <c r="N130" i="10"/>
  <c r="N129" i="10"/>
  <c r="N128" i="10"/>
  <c r="N127" i="10"/>
  <c r="N126" i="10"/>
  <c r="N125" i="10"/>
  <c r="N124" i="10"/>
  <c r="N123" i="10"/>
  <c r="N122" i="10"/>
  <c r="N121" i="10"/>
  <c r="N119" i="10"/>
  <c r="N118" i="10"/>
  <c r="N117" i="10"/>
  <c r="N116" i="10"/>
  <c r="N115" i="10"/>
  <c r="N114" i="10"/>
  <c r="N113" i="10"/>
  <c r="N112" i="10"/>
  <c r="N111" i="10"/>
  <c r="N110" i="10"/>
  <c r="N109" i="10"/>
  <c r="N108" i="10"/>
  <c r="N107" i="10"/>
  <c r="N106" i="10"/>
  <c r="N105" i="10"/>
  <c r="N104" i="10"/>
  <c r="N103" i="10"/>
  <c r="N101" i="10"/>
  <c r="N100" i="10"/>
  <c r="N99" i="10"/>
  <c r="N98" i="10"/>
  <c r="N97" i="10"/>
  <c r="N96" i="10"/>
  <c r="N95" i="10"/>
  <c r="N94" i="10"/>
  <c r="N93" i="10"/>
  <c r="N92" i="10"/>
  <c r="N91" i="10"/>
  <c r="N90" i="10"/>
  <c r="N89" i="10"/>
  <c r="N88" i="10"/>
  <c r="N87" i="10"/>
  <c r="N86" i="10"/>
  <c r="N85" i="10"/>
  <c r="N83" i="10"/>
  <c r="N82" i="10"/>
  <c r="N81" i="10"/>
  <c r="N80" i="10"/>
  <c r="N79" i="10"/>
  <c r="N78" i="10"/>
  <c r="N77" i="10"/>
  <c r="N76" i="10"/>
  <c r="N75" i="10"/>
  <c r="N74" i="10"/>
  <c r="N73" i="10"/>
  <c r="N72" i="10"/>
  <c r="N71" i="10"/>
  <c r="N70" i="10"/>
  <c r="N69" i="10"/>
  <c r="N68" i="10"/>
  <c r="N67" i="10"/>
  <c r="N65" i="10"/>
  <c r="N64" i="10"/>
  <c r="N63" i="10"/>
  <c r="N62" i="10"/>
  <c r="N61" i="10"/>
  <c r="N60" i="10"/>
  <c r="N59" i="10"/>
  <c r="N58" i="10"/>
  <c r="N57" i="10"/>
  <c r="N56" i="10"/>
  <c r="N55" i="10"/>
  <c r="N54" i="10"/>
  <c r="N53" i="10"/>
  <c r="N52" i="10"/>
  <c r="N51" i="10"/>
  <c r="N50" i="10"/>
  <c r="N49" i="10"/>
  <c r="N48" i="10"/>
  <c r="N46" i="10"/>
  <c r="N45" i="10"/>
  <c r="N44" i="10"/>
  <c r="N43" i="10"/>
  <c r="N42" i="10"/>
  <c r="N41" i="10"/>
  <c r="N40" i="10"/>
  <c r="N39" i="10"/>
  <c r="N38" i="10"/>
  <c r="N37" i="10"/>
  <c r="N36" i="10"/>
  <c r="N35" i="10"/>
  <c r="N34" i="10"/>
  <c r="N33" i="10"/>
  <c r="N32" i="10"/>
  <c r="N31" i="10"/>
  <c r="N30" i="10"/>
  <c r="N28" i="10"/>
  <c r="N27" i="10"/>
  <c r="N26" i="10"/>
  <c r="N25" i="10"/>
  <c r="N24" i="10"/>
  <c r="N23" i="10"/>
  <c r="N22" i="10"/>
  <c r="N21" i="10"/>
  <c r="N20" i="10"/>
  <c r="N19" i="10"/>
  <c r="N18" i="10"/>
  <c r="N17" i="10"/>
  <c r="N16" i="10"/>
  <c r="W14" i="10" l="1"/>
  <c r="R91" i="10"/>
  <c r="Y1" i="10"/>
  <c r="Y14" i="10" s="1"/>
  <c r="X679" i="10"/>
  <c r="T679" i="10"/>
  <c r="U679" i="10" s="1"/>
  <c r="W679" i="10" s="1"/>
  <c r="M679" i="10"/>
  <c r="I679" i="10"/>
  <c r="R679" i="10" s="1"/>
  <c r="X678" i="10"/>
  <c r="U678" i="10"/>
  <c r="W678" i="10" s="1"/>
  <c r="M678" i="10"/>
  <c r="I678" i="10"/>
  <c r="X677" i="10"/>
  <c r="U677" i="10"/>
  <c r="W677" i="10" s="1"/>
  <c r="M677" i="10"/>
  <c r="I677" i="10"/>
  <c r="X676" i="10"/>
  <c r="U676" i="10"/>
  <c r="W676" i="10" s="1"/>
  <c r="M676" i="10"/>
  <c r="I676" i="10"/>
  <c r="X674" i="10"/>
  <c r="U674" i="10"/>
  <c r="W674" i="10" s="1"/>
  <c r="M674" i="10"/>
  <c r="I674" i="10"/>
  <c r="X673" i="10"/>
  <c r="U673" i="10"/>
  <c r="W673" i="10" s="1"/>
  <c r="M673" i="10"/>
  <c r="I673" i="10"/>
  <c r="X672" i="10"/>
  <c r="U672" i="10"/>
  <c r="W672" i="10" s="1"/>
  <c r="M672" i="10"/>
  <c r="I672" i="10"/>
  <c r="X671" i="10"/>
  <c r="M671" i="10"/>
  <c r="I671" i="10"/>
  <c r="X670" i="10"/>
  <c r="U670" i="10"/>
  <c r="W670" i="10" s="1"/>
  <c r="M670" i="10"/>
  <c r="I670" i="10"/>
  <c r="X669" i="10"/>
  <c r="U669" i="10"/>
  <c r="W669" i="10" s="1"/>
  <c r="M669" i="10"/>
  <c r="I669" i="10"/>
  <c r="X668" i="10"/>
  <c r="U668" i="10"/>
  <c r="W668" i="10" s="1"/>
  <c r="M668" i="10"/>
  <c r="I668" i="10"/>
  <c r="X667" i="10"/>
  <c r="U667" i="10"/>
  <c r="W667" i="10" s="1"/>
  <c r="M667" i="10"/>
  <c r="I667" i="10"/>
  <c r="X666" i="10"/>
  <c r="U666" i="10"/>
  <c r="W666" i="10" s="1"/>
  <c r="M666" i="10"/>
  <c r="I666" i="10"/>
  <c r="X665" i="10"/>
  <c r="U665" i="10"/>
  <c r="W665" i="10" s="1"/>
  <c r="M665" i="10"/>
  <c r="I665" i="10"/>
  <c r="X675" i="10"/>
  <c r="U675" i="10"/>
  <c r="W675" i="10" s="1"/>
  <c r="M675" i="10"/>
  <c r="I675" i="10"/>
  <c r="X664" i="10"/>
  <c r="M664" i="10"/>
  <c r="I664" i="10"/>
  <c r="X663" i="10"/>
  <c r="U663" i="10"/>
  <c r="W663" i="10" s="1"/>
  <c r="M663" i="10"/>
  <c r="I663" i="10"/>
  <c r="X662" i="10"/>
  <c r="U662" i="10"/>
  <c r="W662" i="10" s="1"/>
  <c r="M662" i="10"/>
  <c r="I662" i="10"/>
  <c r="X661" i="10"/>
  <c r="T661" i="10"/>
  <c r="U661" i="10" s="1"/>
  <c r="W661" i="10" s="1"/>
  <c r="M661" i="10"/>
  <c r="I661" i="10"/>
  <c r="X660" i="10"/>
  <c r="U660" i="10"/>
  <c r="W660" i="10" s="1"/>
  <c r="M660" i="10"/>
  <c r="I660" i="10"/>
  <c r="X659" i="10"/>
  <c r="U659" i="10"/>
  <c r="W659" i="10" s="1"/>
  <c r="M659" i="10"/>
  <c r="I659" i="10"/>
  <c r="X658" i="10"/>
  <c r="T658" i="10"/>
  <c r="M658" i="10"/>
  <c r="I658" i="10"/>
  <c r="R658" i="10" s="1"/>
  <c r="X657" i="10"/>
  <c r="U657" i="10"/>
  <c r="W657" i="10" s="1"/>
  <c r="M657" i="10"/>
  <c r="I657" i="10"/>
  <c r="X656" i="10"/>
  <c r="U656" i="10"/>
  <c r="W656" i="10" s="1"/>
  <c r="M656" i="10"/>
  <c r="I656" i="10"/>
  <c r="X655" i="10"/>
  <c r="T655" i="10"/>
  <c r="U655" i="10" s="1"/>
  <c r="W655" i="10" s="1"/>
  <c r="M655" i="10"/>
  <c r="I655" i="10"/>
  <c r="X654" i="10"/>
  <c r="U654" i="10"/>
  <c r="W654" i="10" s="1"/>
  <c r="M654" i="10"/>
  <c r="I654" i="10"/>
  <c r="X653" i="10"/>
  <c r="U653" i="10"/>
  <c r="W653" i="10" s="1"/>
  <c r="M653" i="10"/>
  <c r="I653" i="10"/>
  <c r="X652" i="10"/>
  <c r="T652" i="10"/>
  <c r="M652" i="10"/>
  <c r="I652" i="10"/>
  <c r="R652" i="10" s="1"/>
  <c r="X651" i="10"/>
  <c r="U651" i="10"/>
  <c r="W651" i="10" s="1"/>
  <c r="M651" i="10"/>
  <c r="I651" i="10"/>
  <c r="X650" i="10"/>
  <c r="U650" i="10"/>
  <c r="W650" i="10" s="1"/>
  <c r="M650" i="10"/>
  <c r="I650" i="10"/>
  <c r="X648" i="10"/>
  <c r="U648" i="10"/>
  <c r="W648" i="10" s="1"/>
  <c r="M648" i="10"/>
  <c r="I648" i="10"/>
  <c r="X647" i="10"/>
  <c r="U647" i="10"/>
  <c r="W647" i="10" s="1"/>
  <c r="M647" i="10"/>
  <c r="I647" i="10"/>
  <c r="Y646" i="10"/>
  <c r="X646" i="10"/>
  <c r="U646" i="10"/>
  <c r="W646" i="10" s="1"/>
  <c r="M646" i="10"/>
  <c r="I646" i="10"/>
  <c r="X645" i="10"/>
  <c r="U645" i="10"/>
  <c r="W645" i="10" s="1"/>
  <c r="M645" i="10"/>
  <c r="I645" i="10"/>
  <c r="X644" i="10"/>
  <c r="M644" i="10"/>
  <c r="I644" i="10"/>
  <c r="X643" i="10"/>
  <c r="U643" i="10"/>
  <c r="W643" i="10" s="1"/>
  <c r="M643" i="10"/>
  <c r="I643" i="10"/>
  <c r="X642" i="10"/>
  <c r="U642" i="10"/>
  <c r="W642" i="10" s="1"/>
  <c r="M642" i="10"/>
  <c r="I642" i="10"/>
  <c r="X641" i="10"/>
  <c r="M641" i="10"/>
  <c r="I641" i="10"/>
  <c r="X640" i="10"/>
  <c r="U640" i="10"/>
  <c r="W640" i="10" s="1"/>
  <c r="M640" i="10"/>
  <c r="I640" i="10"/>
  <c r="X639" i="10"/>
  <c r="U639" i="10"/>
  <c r="W639" i="10" s="1"/>
  <c r="M639" i="10"/>
  <c r="I639" i="10"/>
  <c r="X638" i="10"/>
  <c r="M638" i="10"/>
  <c r="I638" i="10"/>
  <c r="X637" i="10"/>
  <c r="U637" i="10"/>
  <c r="W637" i="10" s="1"/>
  <c r="M637" i="10"/>
  <c r="I637" i="10"/>
  <c r="X636" i="10"/>
  <c r="U636" i="10"/>
  <c r="W636" i="10" s="1"/>
  <c r="M636" i="10"/>
  <c r="I636" i="10"/>
  <c r="R636" i="10" s="1"/>
  <c r="X635" i="10"/>
  <c r="U635" i="10"/>
  <c r="W635" i="10" s="1"/>
  <c r="M635" i="10"/>
  <c r="I635" i="10"/>
  <c r="R635" i="10" s="1"/>
  <c r="X634" i="10"/>
  <c r="U634" i="10"/>
  <c r="W634" i="10" s="1"/>
  <c r="M634" i="10"/>
  <c r="I634" i="10"/>
  <c r="X633" i="10"/>
  <c r="M633" i="10"/>
  <c r="I633" i="10"/>
  <c r="X632" i="10"/>
  <c r="U632" i="10"/>
  <c r="W632" i="10" s="1"/>
  <c r="M632" i="10"/>
  <c r="I632" i="10"/>
  <c r="X631" i="10"/>
  <c r="U631" i="10"/>
  <c r="W631" i="10" s="1"/>
  <c r="M631" i="10"/>
  <c r="I631" i="10"/>
  <c r="X630" i="10"/>
  <c r="M630" i="10"/>
  <c r="I630" i="10"/>
  <c r="Y629" i="10"/>
  <c r="X629" i="10"/>
  <c r="U629" i="10"/>
  <c r="W629" i="10" s="1"/>
  <c r="M629" i="10"/>
  <c r="I629" i="10"/>
  <c r="X628" i="10"/>
  <c r="U628" i="10"/>
  <c r="W628" i="10" s="1"/>
  <c r="M628" i="10"/>
  <c r="I628" i="10"/>
  <c r="X627" i="10"/>
  <c r="U627" i="10"/>
  <c r="W627" i="10" s="1"/>
  <c r="M627" i="10"/>
  <c r="I627" i="10"/>
  <c r="X626" i="10"/>
  <c r="U626" i="10"/>
  <c r="W626" i="10" s="1"/>
  <c r="M626" i="10"/>
  <c r="I626" i="10"/>
  <c r="X625" i="10"/>
  <c r="U625" i="10"/>
  <c r="W625" i="10" s="1"/>
  <c r="M625" i="10"/>
  <c r="I625" i="10"/>
  <c r="X623" i="10"/>
  <c r="T623" i="10"/>
  <c r="U623" i="10" s="1"/>
  <c r="W623" i="10" s="1"/>
  <c r="M623" i="10"/>
  <c r="I623" i="10"/>
  <c r="X622" i="10"/>
  <c r="U622" i="10"/>
  <c r="W622" i="10" s="1"/>
  <c r="M622" i="10"/>
  <c r="I622" i="10"/>
  <c r="X621" i="10"/>
  <c r="U621" i="10"/>
  <c r="W621" i="10" s="1"/>
  <c r="M621" i="10"/>
  <c r="I621" i="10"/>
  <c r="X620" i="10"/>
  <c r="U620" i="10"/>
  <c r="W620" i="10" s="1"/>
  <c r="M620" i="10"/>
  <c r="I620" i="10"/>
  <c r="R620" i="10" s="1"/>
  <c r="X619" i="10"/>
  <c r="M619" i="10"/>
  <c r="I619" i="10"/>
  <c r="Y618" i="10"/>
  <c r="X618" i="10"/>
  <c r="U618" i="10"/>
  <c r="W618" i="10" s="1"/>
  <c r="M618" i="10"/>
  <c r="I618" i="10"/>
  <c r="X617" i="10"/>
  <c r="U617" i="10"/>
  <c r="W617" i="10" s="1"/>
  <c r="M617" i="10"/>
  <c r="I617" i="10"/>
  <c r="X616" i="10"/>
  <c r="M616" i="10"/>
  <c r="I616" i="10"/>
  <c r="X615" i="10"/>
  <c r="U615" i="10"/>
  <c r="W615" i="10" s="1"/>
  <c r="M615" i="10"/>
  <c r="I615" i="10"/>
  <c r="X614" i="10"/>
  <c r="U614" i="10"/>
  <c r="W614" i="10" s="1"/>
  <c r="M614" i="10"/>
  <c r="I614" i="10"/>
  <c r="X613" i="10"/>
  <c r="U613" i="10"/>
  <c r="W613" i="10" s="1"/>
  <c r="M613" i="10"/>
  <c r="I613" i="10"/>
  <c r="X612" i="10"/>
  <c r="U612" i="10"/>
  <c r="W612" i="10" s="1"/>
  <c r="M612" i="10"/>
  <c r="I612" i="10"/>
  <c r="X611" i="10"/>
  <c r="M611" i="10"/>
  <c r="I611" i="10"/>
  <c r="X610" i="10"/>
  <c r="U610" i="10"/>
  <c r="W610" i="10" s="1"/>
  <c r="M610" i="10"/>
  <c r="I610" i="10"/>
  <c r="X609" i="10"/>
  <c r="U609" i="10"/>
  <c r="W609" i="10" s="1"/>
  <c r="M609" i="10"/>
  <c r="I609" i="10"/>
  <c r="X608" i="10"/>
  <c r="M608" i="10"/>
  <c r="R608" i="10"/>
  <c r="I608" i="10"/>
  <c r="X607" i="10"/>
  <c r="U607" i="10"/>
  <c r="W607" i="10" s="1"/>
  <c r="M607" i="10"/>
  <c r="I607" i="10"/>
  <c r="X606" i="10"/>
  <c r="U606" i="10"/>
  <c r="W606" i="10" s="1"/>
  <c r="M606" i="10"/>
  <c r="I606" i="10"/>
  <c r="X605" i="10"/>
  <c r="T605" i="10"/>
  <c r="M605" i="10"/>
  <c r="I605" i="10"/>
  <c r="X604" i="10"/>
  <c r="U604" i="10"/>
  <c r="W604" i="10" s="1"/>
  <c r="M604" i="10"/>
  <c r="I604" i="10"/>
  <c r="X603" i="10"/>
  <c r="U603" i="10"/>
  <c r="W603" i="10" s="1"/>
  <c r="M603" i="10"/>
  <c r="I603" i="10"/>
  <c r="X602" i="10"/>
  <c r="U602" i="10"/>
  <c r="W602" i="10" s="1"/>
  <c r="M602" i="10"/>
  <c r="I602" i="10"/>
  <c r="X600" i="10"/>
  <c r="T600" i="10"/>
  <c r="U600" i="10" s="1"/>
  <c r="W600" i="10" s="1"/>
  <c r="M600" i="10"/>
  <c r="I600" i="10"/>
  <c r="X599" i="10"/>
  <c r="U599" i="10"/>
  <c r="W599" i="10" s="1"/>
  <c r="M599" i="10"/>
  <c r="R599" i="10"/>
  <c r="I599" i="10"/>
  <c r="Q599" i="10"/>
  <c r="X598" i="10"/>
  <c r="U598" i="10"/>
  <c r="W598" i="10" s="1"/>
  <c r="M598" i="10"/>
  <c r="I598" i="10"/>
  <c r="X597" i="10"/>
  <c r="U597" i="10"/>
  <c r="W597" i="10" s="1"/>
  <c r="M597" i="10"/>
  <c r="I597" i="10"/>
  <c r="X596" i="10"/>
  <c r="M596" i="10"/>
  <c r="I596" i="10"/>
  <c r="X595" i="10"/>
  <c r="U595" i="10"/>
  <c r="W595" i="10" s="1"/>
  <c r="M595" i="10"/>
  <c r="I595" i="10"/>
  <c r="X594" i="10"/>
  <c r="U594" i="10"/>
  <c r="W594" i="10" s="1"/>
  <c r="M594" i="10"/>
  <c r="I594" i="10"/>
  <c r="X593" i="10"/>
  <c r="M593" i="10"/>
  <c r="I593" i="10"/>
  <c r="X592" i="10"/>
  <c r="U592" i="10"/>
  <c r="W592" i="10" s="1"/>
  <c r="M592" i="10"/>
  <c r="I592" i="10"/>
  <c r="X591" i="10"/>
  <c r="U591" i="10"/>
  <c r="W591" i="10" s="1"/>
  <c r="M591" i="10"/>
  <c r="I591" i="10"/>
  <c r="X590" i="10"/>
  <c r="U590" i="10"/>
  <c r="W590" i="10" s="1"/>
  <c r="M590" i="10"/>
  <c r="I590" i="10"/>
  <c r="X589" i="10"/>
  <c r="U589" i="10"/>
  <c r="W589" i="10" s="1"/>
  <c r="M589" i="10"/>
  <c r="I589" i="10"/>
  <c r="X588" i="10"/>
  <c r="M588" i="10"/>
  <c r="I588" i="10"/>
  <c r="X587" i="10"/>
  <c r="U587" i="10"/>
  <c r="W587" i="10" s="1"/>
  <c r="M587" i="10"/>
  <c r="I587" i="10"/>
  <c r="X586" i="10"/>
  <c r="U586" i="10"/>
  <c r="W586" i="10" s="1"/>
  <c r="M586" i="10"/>
  <c r="I586" i="10"/>
  <c r="X585" i="10"/>
  <c r="U585" i="10"/>
  <c r="W585" i="10" s="1"/>
  <c r="M585" i="10"/>
  <c r="I585" i="10"/>
  <c r="X584" i="10"/>
  <c r="U584" i="10"/>
  <c r="W584" i="10" s="1"/>
  <c r="M584" i="10"/>
  <c r="I584" i="10"/>
  <c r="X583" i="10"/>
  <c r="U583" i="10"/>
  <c r="W583" i="10" s="1"/>
  <c r="M583" i="10"/>
  <c r="I583" i="10"/>
  <c r="X582" i="10"/>
  <c r="M582" i="10"/>
  <c r="I582" i="10"/>
  <c r="X581" i="10"/>
  <c r="U581" i="10"/>
  <c r="W581" i="10" s="1"/>
  <c r="M581" i="10"/>
  <c r="I581" i="10"/>
  <c r="Q581" i="10"/>
  <c r="X580" i="10"/>
  <c r="U580" i="10"/>
  <c r="W580" i="10" s="1"/>
  <c r="M580" i="10"/>
  <c r="I580" i="10"/>
  <c r="X579" i="10"/>
  <c r="U579" i="10"/>
  <c r="W579" i="10" s="1"/>
  <c r="M579" i="10"/>
  <c r="I579" i="10"/>
  <c r="X578" i="10"/>
  <c r="U578" i="10"/>
  <c r="W578" i="10" s="1"/>
  <c r="M578" i="10"/>
  <c r="I578" i="10"/>
  <c r="X577" i="10"/>
  <c r="T577" i="10"/>
  <c r="M577" i="10"/>
  <c r="I577" i="10"/>
  <c r="X576" i="10"/>
  <c r="U576" i="10"/>
  <c r="W576" i="10" s="1"/>
  <c r="M576" i="10"/>
  <c r="I576" i="10"/>
  <c r="X575" i="10"/>
  <c r="U575" i="10"/>
  <c r="W575" i="10" s="1"/>
  <c r="M575" i="10"/>
  <c r="I575" i="10"/>
  <c r="X573" i="10"/>
  <c r="U573" i="10"/>
  <c r="W573" i="10" s="1"/>
  <c r="M573" i="10"/>
  <c r="I573" i="10"/>
  <c r="X572" i="10"/>
  <c r="T572" i="10"/>
  <c r="M572" i="10"/>
  <c r="I572" i="10"/>
  <c r="X571" i="10"/>
  <c r="U571" i="10"/>
  <c r="W571" i="10" s="1"/>
  <c r="M571" i="10"/>
  <c r="I571" i="10"/>
  <c r="X570" i="10"/>
  <c r="U570" i="10"/>
  <c r="W570" i="10" s="1"/>
  <c r="M570" i="10"/>
  <c r="I570" i="10"/>
  <c r="X569" i="10"/>
  <c r="U569" i="10"/>
  <c r="W569" i="10" s="1"/>
  <c r="M569" i="10"/>
  <c r="I569" i="10"/>
  <c r="X568" i="10"/>
  <c r="M568" i="10"/>
  <c r="I568" i="10"/>
  <c r="X567" i="10"/>
  <c r="U567" i="10"/>
  <c r="W567" i="10" s="1"/>
  <c r="M567" i="10"/>
  <c r="I567" i="10"/>
  <c r="X566" i="10"/>
  <c r="U566" i="10"/>
  <c r="W566" i="10" s="1"/>
  <c r="M566" i="10"/>
  <c r="I566" i="10"/>
  <c r="X565" i="10"/>
  <c r="U565" i="10"/>
  <c r="W565" i="10" s="1"/>
  <c r="M565" i="10"/>
  <c r="I565" i="10"/>
  <c r="X564" i="10"/>
  <c r="U564" i="10"/>
  <c r="W564" i="10" s="1"/>
  <c r="M564" i="10"/>
  <c r="I564" i="10"/>
  <c r="X563" i="10"/>
  <c r="U563" i="10"/>
  <c r="W563" i="10" s="1"/>
  <c r="M563" i="10"/>
  <c r="I563" i="10"/>
  <c r="X562" i="10"/>
  <c r="U562" i="10"/>
  <c r="W562" i="10" s="1"/>
  <c r="M562" i="10"/>
  <c r="I562" i="10"/>
  <c r="R562" i="10" s="1"/>
  <c r="X561" i="10"/>
  <c r="U561" i="10"/>
  <c r="W561" i="10" s="1"/>
  <c r="M561" i="10"/>
  <c r="I561" i="10"/>
  <c r="X560" i="10"/>
  <c r="U560" i="10"/>
  <c r="W560" i="10" s="1"/>
  <c r="M560" i="10"/>
  <c r="I560" i="10"/>
  <c r="X559" i="10"/>
  <c r="U559" i="10"/>
  <c r="W559" i="10" s="1"/>
  <c r="M559" i="10"/>
  <c r="I559" i="10"/>
  <c r="X558" i="10"/>
  <c r="U558" i="10"/>
  <c r="W558" i="10" s="1"/>
  <c r="M558" i="10"/>
  <c r="I558" i="10"/>
  <c r="X557" i="10"/>
  <c r="M557" i="10"/>
  <c r="I557" i="10"/>
  <c r="X556" i="10"/>
  <c r="U556" i="10"/>
  <c r="W556" i="10" s="1"/>
  <c r="M556" i="10"/>
  <c r="I556" i="10"/>
  <c r="X555" i="10"/>
  <c r="U555" i="10"/>
  <c r="W555" i="10" s="1"/>
  <c r="M555" i="10"/>
  <c r="I555" i="10"/>
  <c r="X554" i="10"/>
  <c r="U554" i="10"/>
  <c r="W554" i="10" s="1"/>
  <c r="M554" i="10"/>
  <c r="I554" i="10"/>
  <c r="X553" i="10"/>
  <c r="U553" i="10"/>
  <c r="W553" i="10" s="1"/>
  <c r="M553" i="10"/>
  <c r="I553" i="10"/>
  <c r="X552" i="10"/>
  <c r="U552" i="10"/>
  <c r="W552" i="10" s="1"/>
  <c r="M552" i="10"/>
  <c r="I552" i="10"/>
  <c r="X551" i="10"/>
  <c r="T551" i="10"/>
  <c r="M551" i="10"/>
  <c r="I551" i="10"/>
  <c r="X550" i="10"/>
  <c r="U550" i="10"/>
  <c r="W550" i="10" s="1"/>
  <c r="M550" i="10"/>
  <c r="I550" i="10"/>
  <c r="X549" i="10"/>
  <c r="U549" i="10"/>
  <c r="W549" i="10" s="1"/>
  <c r="M549" i="10"/>
  <c r="I549" i="10"/>
  <c r="X547" i="10"/>
  <c r="T547" i="10"/>
  <c r="U547" i="10" s="1"/>
  <c r="W547" i="10" s="1"/>
  <c r="M547" i="10"/>
  <c r="I547" i="10"/>
  <c r="X546" i="10"/>
  <c r="U546" i="10"/>
  <c r="W546" i="10" s="1"/>
  <c r="M546" i="10"/>
  <c r="I546" i="10"/>
  <c r="X545" i="10"/>
  <c r="U545" i="10"/>
  <c r="W545" i="10" s="1"/>
  <c r="M545" i="10"/>
  <c r="I545" i="10"/>
  <c r="X544" i="10"/>
  <c r="T544" i="10"/>
  <c r="U544" i="10" s="1"/>
  <c r="W544" i="10" s="1"/>
  <c r="M544" i="10"/>
  <c r="I544" i="10"/>
  <c r="X543" i="10"/>
  <c r="U543" i="10"/>
  <c r="W543" i="10" s="1"/>
  <c r="M543" i="10"/>
  <c r="I543" i="10"/>
  <c r="X542" i="10"/>
  <c r="U542" i="10"/>
  <c r="W542" i="10" s="1"/>
  <c r="M542" i="10"/>
  <c r="I542" i="10"/>
  <c r="X541" i="10"/>
  <c r="U541" i="10"/>
  <c r="W541" i="10" s="1"/>
  <c r="M541" i="10"/>
  <c r="I541" i="10"/>
  <c r="X540" i="10"/>
  <c r="M540" i="10"/>
  <c r="I540" i="10"/>
  <c r="X539" i="10"/>
  <c r="U539" i="10"/>
  <c r="W539" i="10" s="1"/>
  <c r="M539" i="10"/>
  <c r="I539" i="10"/>
  <c r="X538" i="10"/>
  <c r="U538" i="10"/>
  <c r="W538" i="10" s="1"/>
  <c r="M538" i="10"/>
  <c r="I538" i="10"/>
  <c r="X537" i="10"/>
  <c r="M537" i="10"/>
  <c r="I537" i="10"/>
  <c r="X536" i="10"/>
  <c r="U536" i="10"/>
  <c r="W536" i="10" s="1"/>
  <c r="M536" i="10"/>
  <c r="I536" i="10"/>
  <c r="X535" i="10"/>
  <c r="U535" i="10"/>
  <c r="W535" i="10" s="1"/>
  <c r="M535" i="10"/>
  <c r="I535" i="10"/>
  <c r="R535" i="10" s="1"/>
  <c r="X534" i="10"/>
  <c r="U534" i="10"/>
  <c r="W534" i="10" s="1"/>
  <c r="M534" i="10"/>
  <c r="I534" i="10"/>
  <c r="X533" i="10"/>
  <c r="U533" i="10"/>
  <c r="W533" i="10" s="1"/>
  <c r="M533" i="10"/>
  <c r="I533" i="10"/>
  <c r="X532" i="10"/>
  <c r="M532" i="10"/>
  <c r="I532" i="10"/>
  <c r="X531" i="10"/>
  <c r="U531" i="10"/>
  <c r="W531" i="10" s="1"/>
  <c r="M531" i="10"/>
  <c r="I531" i="10"/>
  <c r="X530" i="10"/>
  <c r="U530" i="10"/>
  <c r="W530" i="10" s="1"/>
  <c r="M530" i="10"/>
  <c r="I530" i="10"/>
  <c r="X529" i="10"/>
  <c r="M529" i="10"/>
  <c r="I529" i="10"/>
  <c r="X528" i="10"/>
  <c r="U528" i="10"/>
  <c r="W528" i="10" s="1"/>
  <c r="M528" i="10"/>
  <c r="I528" i="10"/>
  <c r="X527" i="10"/>
  <c r="U527" i="10"/>
  <c r="W527" i="10" s="1"/>
  <c r="M527" i="10"/>
  <c r="I527" i="10"/>
  <c r="X526" i="10"/>
  <c r="M526" i="10"/>
  <c r="I526" i="10"/>
  <c r="X525" i="10"/>
  <c r="U525" i="10"/>
  <c r="W525" i="10" s="1"/>
  <c r="M525" i="10"/>
  <c r="I525" i="10"/>
  <c r="X524" i="10"/>
  <c r="U524" i="10"/>
  <c r="W524" i="10" s="1"/>
  <c r="M524" i="10"/>
  <c r="I524" i="10"/>
  <c r="X523" i="10"/>
  <c r="T523" i="10"/>
  <c r="M523" i="10"/>
  <c r="I523" i="10"/>
  <c r="X522" i="10"/>
  <c r="U522" i="10"/>
  <c r="W522" i="10" s="1"/>
  <c r="M522" i="10"/>
  <c r="I522" i="10"/>
  <c r="Y521" i="10"/>
  <c r="X521" i="10"/>
  <c r="U521" i="10"/>
  <c r="W521" i="10" s="1"/>
  <c r="M521" i="10"/>
  <c r="I521" i="10"/>
  <c r="X520" i="10"/>
  <c r="U520" i="10"/>
  <c r="W520" i="10" s="1"/>
  <c r="M520" i="10"/>
  <c r="I520" i="10"/>
  <c r="Q520" i="10"/>
  <c r="X518" i="10"/>
  <c r="U518" i="10"/>
  <c r="W518" i="10" s="1"/>
  <c r="M518" i="10"/>
  <c r="I518" i="10"/>
  <c r="X517" i="10"/>
  <c r="U517" i="10"/>
  <c r="W517" i="10" s="1"/>
  <c r="M517" i="10"/>
  <c r="I517" i="10"/>
  <c r="X516" i="10"/>
  <c r="U516" i="10"/>
  <c r="W516" i="10" s="1"/>
  <c r="M516" i="10"/>
  <c r="I516" i="10"/>
  <c r="X515" i="10"/>
  <c r="M515" i="10"/>
  <c r="I515" i="10"/>
  <c r="X514" i="10"/>
  <c r="U514" i="10"/>
  <c r="W514" i="10" s="1"/>
  <c r="M514" i="10"/>
  <c r="I514" i="10"/>
  <c r="X513" i="10"/>
  <c r="U513" i="10"/>
  <c r="W513" i="10" s="1"/>
  <c r="M513" i="10"/>
  <c r="I513" i="10"/>
  <c r="X512" i="10"/>
  <c r="U512" i="10"/>
  <c r="W512" i="10" s="1"/>
  <c r="M512" i="10"/>
  <c r="I512" i="10"/>
  <c r="X511" i="10"/>
  <c r="U511" i="10"/>
  <c r="W511" i="10" s="1"/>
  <c r="M511" i="10"/>
  <c r="I511" i="10"/>
  <c r="R511" i="10" s="1"/>
  <c r="X510" i="10"/>
  <c r="U510" i="10"/>
  <c r="W510" i="10" s="1"/>
  <c r="M510" i="10"/>
  <c r="I510" i="10"/>
  <c r="X509" i="10"/>
  <c r="U509" i="10"/>
  <c r="W509" i="10" s="1"/>
  <c r="M509" i="10"/>
  <c r="I509" i="10"/>
  <c r="X508" i="10"/>
  <c r="U508" i="10"/>
  <c r="W508" i="10" s="1"/>
  <c r="M508" i="10"/>
  <c r="I508" i="10"/>
  <c r="X507" i="10"/>
  <c r="U507" i="10"/>
  <c r="W507" i="10" s="1"/>
  <c r="M507" i="10"/>
  <c r="I507" i="10"/>
  <c r="R507" i="10" s="1"/>
  <c r="X506" i="10"/>
  <c r="U506" i="10"/>
  <c r="W506" i="10" s="1"/>
  <c r="M506" i="10"/>
  <c r="I506" i="10"/>
  <c r="X505" i="10"/>
  <c r="U505" i="10"/>
  <c r="W505" i="10" s="1"/>
  <c r="M505" i="10"/>
  <c r="I505" i="10"/>
  <c r="X504" i="10"/>
  <c r="M504" i="10"/>
  <c r="I504" i="10"/>
  <c r="X503" i="10"/>
  <c r="U503" i="10"/>
  <c r="W503" i="10" s="1"/>
  <c r="M503" i="10"/>
  <c r="I503" i="10"/>
  <c r="X502" i="10"/>
  <c r="U502" i="10"/>
  <c r="W502" i="10" s="1"/>
  <c r="M502" i="10"/>
  <c r="I502" i="10"/>
  <c r="X501" i="10"/>
  <c r="U501" i="10"/>
  <c r="W501" i="10" s="1"/>
  <c r="M501" i="10"/>
  <c r="I501" i="10"/>
  <c r="X500" i="10"/>
  <c r="U500" i="10"/>
  <c r="W500" i="10" s="1"/>
  <c r="M500" i="10"/>
  <c r="I500" i="10"/>
  <c r="X499" i="10"/>
  <c r="U499" i="10"/>
  <c r="W499" i="10" s="1"/>
  <c r="M499" i="10"/>
  <c r="I499" i="10"/>
  <c r="X498" i="10"/>
  <c r="U498" i="10"/>
  <c r="W498" i="10" s="1"/>
  <c r="M498" i="10"/>
  <c r="I498" i="10"/>
  <c r="X497" i="10"/>
  <c r="U497" i="10"/>
  <c r="W497" i="10" s="1"/>
  <c r="M497" i="10"/>
  <c r="I497" i="10"/>
  <c r="X496" i="10"/>
  <c r="U496" i="10"/>
  <c r="W496" i="10" s="1"/>
  <c r="M496" i="10"/>
  <c r="I496" i="10"/>
  <c r="X494" i="10"/>
  <c r="T494" i="10"/>
  <c r="M494" i="10"/>
  <c r="I494" i="10"/>
  <c r="X493" i="10"/>
  <c r="U493" i="10"/>
  <c r="W493" i="10" s="1"/>
  <c r="M493" i="10"/>
  <c r="I493" i="10"/>
  <c r="R493" i="10" s="1"/>
  <c r="X492" i="10"/>
  <c r="U492" i="10"/>
  <c r="W492" i="10" s="1"/>
  <c r="M492" i="10"/>
  <c r="I492" i="10"/>
  <c r="X491" i="10"/>
  <c r="U491" i="10"/>
  <c r="W491" i="10" s="1"/>
  <c r="M491" i="10"/>
  <c r="I491" i="10"/>
  <c r="X490" i="10"/>
  <c r="U490" i="10"/>
  <c r="W490" i="10" s="1"/>
  <c r="M490" i="10"/>
  <c r="I490" i="10"/>
  <c r="X489" i="10"/>
  <c r="U489" i="10"/>
  <c r="W489" i="10" s="1"/>
  <c r="M489" i="10"/>
  <c r="I489" i="10"/>
  <c r="X488" i="10"/>
  <c r="U488" i="10"/>
  <c r="W488" i="10" s="1"/>
  <c r="M488" i="10"/>
  <c r="R488" i="10"/>
  <c r="I488" i="10"/>
  <c r="X487" i="10"/>
  <c r="U487" i="10"/>
  <c r="W487" i="10" s="1"/>
  <c r="M487" i="10"/>
  <c r="I487" i="10"/>
  <c r="X486" i="10"/>
  <c r="U486" i="10"/>
  <c r="W486" i="10" s="1"/>
  <c r="M486" i="10"/>
  <c r="I486" i="10"/>
  <c r="X485" i="10"/>
  <c r="M485" i="10"/>
  <c r="I485" i="10"/>
  <c r="X484" i="10"/>
  <c r="U484" i="10"/>
  <c r="W484" i="10" s="1"/>
  <c r="M484" i="10"/>
  <c r="I484" i="10"/>
  <c r="X483" i="10"/>
  <c r="U483" i="10"/>
  <c r="W483" i="10" s="1"/>
  <c r="M483" i="10"/>
  <c r="I483" i="10"/>
  <c r="X482" i="10"/>
  <c r="U482" i="10"/>
  <c r="W482" i="10" s="1"/>
  <c r="M482" i="10"/>
  <c r="I482" i="10"/>
  <c r="X481" i="10"/>
  <c r="U481" i="10"/>
  <c r="W481" i="10" s="1"/>
  <c r="M481" i="10"/>
  <c r="I481" i="10"/>
  <c r="X480" i="10"/>
  <c r="M480" i="10"/>
  <c r="I480" i="10"/>
  <c r="X479" i="10"/>
  <c r="U479" i="10"/>
  <c r="W479" i="10" s="1"/>
  <c r="M479" i="10"/>
  <c r="I479" i="10"/>
  <c r="X478" i="10"/>
  <c r="U478" i="10"/>
  <c r="W478" i="10" s="1"/>
  <c r="M478" i="10"/>
  <c r="I478" i="10"/>
  <c r="R478" i="10" s="1"/>
  <c r="X477" i="10"/>
  <c r="M477" i="10"/>
  <c r="I477" i="10"/>
  <c r="R477" i="10" s="1"/>
  <c r="X476" i="10"/>
  <c r="U476" i="10"/>
  <c r="W476" i="10" s="1"/>
  <c r="M476" i="10"/>
  <c r="I476" i="10"/>
  <c r="X475" i="10"/>
  <c r="U475" i="10"/>
  <c r="W475" i="10" s="1"/>
  <c r="M475" i="10"/>
  <c r="I475" i="10"/>
  <c r="X474" i="10"/>
  <c r="M474" i="10"/>
  <c r="I474" i="10"/>
  <c r="X473" i="10"/>
  <c r="U473" i="10"/>
  <c r="W473" i="10" s="1"/>
  <c r="M473" i="10"/>
  <c r="I473" i="10"/>
  <c r="X472" i="10"/>
  <c r="U472" i="10"/>
  <c r="W472" i="10" s="1"/>
  <c r="M472" i="10"/>
  <c r="I472" i="10"/>
  <c r="X471" i="10"/>
  <c r="U471" i="10"/>
  <c r="W471" i="10" s="1"/>
  <c r="M471" i="10"/>
  <c r="I471" i="10"/>
  <c r="X470" i="10"/>
  <c r="W470" i="10"/>
  <c r="M470" i="10"/>
  <c r="I470" i="10"/>
  <c r="X469" i="10"/>
  <c r="U469" i="10"/>
  <c r="W469" i="10" s="1"/>
  <c r="M469" i="10"/>
  <c r="I469" i="10"/>
  <c r="X467" i="10"/>
  <c r="T467" i="10"/>
  <c r="M467" i="10"/>
  <c r="I467" i="10"/>
  <c r="X466" i="10"/>
  <c r="U466" i="10"/>
  <c r="W466" i="10" s="1"/>
  <c r="M466" i="10"/>
  <c r="I466" i="10"/>
  <c r="X465" i="10"/>
  <c r="U465" i="10"/>
  <c r="W465" i="10" s="1"/>
  <c r="M465" i="10"/>
  <c r="I465" i="10"/>
  <c r="X464" i="10"/>
  <c r="U464" i="10"/>
  <c r="W464" i="10" s="1"/>
  <c r="M464" i="10"/>
  <c r="I464" i="10"/>
  <c r="X463" i="10"/>
  <c r="U463" i="10"/>
  <c r="W463" i="10" s="1"/>
  <c r="M463" i="10"/>
  <c r="I463" i="10"/>
  <c r="X462" i="10"/>
  <c r="M462" i="10"/>
  <c r="I462" i="10"/>
  <c r="X461" i="10"/>
  <c r="U461" i="10"/>
  <c r="W461" i="10" s="1"/>
  <c r="M461" i="10"/>
  <c r="I461" i="10"/>
  <c r="X460" i="10"/>
  <c r="U460" i="10"/>
  <c r="W460" i="10" s="1"/>
  <c r="M460" i="10"/>
  <c r="I460" i="10"/>
  <c r="X459" i="10"/>
  <c r="U459" i="10"/>
  <c r="W459" i="10" s="1"/>
  <c r="M459" i="10"/>
  <c r="I459" i="10"/>
  <c r="Y458" i="10"/>
  <c r="X458" i="10"/>
  <c r="U458" i="10"/>
  <c r="W458" i="10" s="1"/>
  <c r="M458" i="10"/>
  <c r="I458" i="10"/>
  <c r="X457" i="10"/>
  <c r="U457" i="10"/>
  <c r="W457" i="10" s="1"/>
  <c r="M457" i="10"/>
  <c r="I457" i="10"/>
  <c r="X456" i="10"/>
  <c r="U456" i="10"/>
  <c r="W456" i="10" s="1"/>
  <c r="M456" i="10"/>
  <c r="I456" i="10"/>
  <c r="X455" i="10"/>
  <c r="U455" i="10"/>
  <c r="W455" i="10" s="1"/>
  <c r="M455" i="10"/>
  <c r="I455" i="10"/>
  <c r="X454" i="10"/>
  <c r="M454" i="10"/>
  <c r="I454" i="10"/>
  <c r="Y453" i="10"/>
  <c r="X453" i="10"/>
  <c r="U453" i="10"/>
  <c r="W453" i="10" s="1"/>
  <c r="M453" i="10"/>
  <c r="I453" i="10"/>
  <c r="X452" i="10"/>
  <c r="U452" i="10"/>
  <c r="W452" i="10" s="1"/>
  <c r="M452" i="10"/>
  <c r="I452" i="10"/>
  <c r="X451" i="10"/>
  <c r="M451" i="10"/>
  <c r="I451" i="10"/>
  <c r="X450" i="10"/>
  <c r="U450" i="10"/>
  <c r="W450" i="10" s="1"/>
  <c r="M450" i="10"/>
  <c r="I450" i="10"/>
  <c r="X449" i="10"/>
  <c r="U449" i="10"/>
  <c r="W449" i="10" s="1"/>
  <c r="M449" i="10"/>
  <c r="I449" i="10"/>
  <c r="R449" i="10" s="1"/>
  <c r="X448" i="10"/>
  <c r="U448" i="10"/>
  <c r="W448" i="10" s="1"/>
  <c r="M448" i="10"/>
  <c r="I448" i="10"/>
  <c r="X447" i="10"/>
  <c r="U447" i="10"/>
  <c r="W447" i="10" s="1"/>
  <c r="M447" i="10"/>
  <c r="I447" i="10"/>
  <c r="X446" i="10"/>
  <c r="U446" i="10"/>
  <c r="W446" i="10" s="1"/>
  <c r="M446" i="10"/>
  <c r="I446" i="10"/>
  <c r="X445" i="10"/>
  <c r="U445" i="10"/>
  <c r="W445" i="10" s="1"/>
  <c r="M445" i="10"/>
  <c r="I445" i="10"/>
  <c r="R445" i="10" s="1"/>
  <c r="X444" i="10"/>
  <c r="U444" i="10"/>
  <c r="W444" i="10" s="1"/>
  <c r="M444" i="10"/>
  <c r="I444" i="10"/>
  <c r="Y443" i="10"/>
  <c r="X443" i="10"/>
  <c r="U443" i="10"/>
  <c r="W443" i="10" s="1"/>
  <c r="M443" i="10"/>
  <c r="I443" i="10"/>
  <c r="X442" i="10"/>
  <c r="U442" i="10"/>
  <c r="W442" i="10" s="1"/>
  <c r="M442" i="10"/>
  <c r="I442" i="10"/>
  <c r="X440" i="10"/>
  <c r="T440" i="10"/>
  <c r="M440" i="10"/>
  <c r="I440" i="10"/>
  <c r="X439" i="10"/>
  <c r="U439" i="10"/>
  <c r="W439" i="10" s="1"/>
  <c r="M439" i="10"/>
  <c r="R439" i="10"/>
  <c r="I439" i="10"/>
  <c r="Q439" i="10"/>
  <c r="X438" i="10"/>
  <c r="U438" i="10"/>
  <c r="W438" i="10" s="1"/>
  <c r="M438" i="10"/>
  <c r="I438" i="10"/>
  <c r="X437" i="10"/>
  <c r="T437" i="10"/>
  <c r="M437" i="10"/>
  <c r="I437" i="10"/>
  <c r="X436" i="10"/>
  <c r="U436" i="10"/>
  <c r="W436" i="10" s="1"/>
  <c r="M436" i="10"/>
  <c r="I436" i="10"/>
  <c r="X435" i="10"/>
  <c r="U435" i="10"/>
  <c r="W435" i="10" s="1"/>
  <c r="M435" i="10"/>
  <c r="I435" i="10"/>
  <c r="R435" i="10" s="1"/>
  <c r="X434" i="10"/>
  <c r="U434" i="10"/>
  <c r="W434" i="10" s="1"/>
  <c r="M434" i="10"/>
  <c r="I434" i="10"/>
  <c r="X433" i="10"/>
  <c r="U433" i="10"/>
  <c r="W433" i="10" s="1"/>
  <c r="M433" i="10"/>
  <c r="I433" i="10"/>
  <c r="X432" i="10"/>
  <c r="U432" i="10"/>
  <c r="W432" i="10" s="1"/>
  <c r="M432" i="10"/>
  <c r="I432" i="10"/>
  <c r="X431" i="10"/>
  <c r="M431" i="10"/>
  <c r="I431" i="10"/>
  <c r="X430" i="10"/>
  <c r="U430" i="10"/>
  <c r="W430" i="10" s="1"/>
  <c r="M430" i="10"/>
  <c r="I430" i="10"/>
  <c r="X429" i="10"/>
  <c r="U429" i="10"/>
  <c r="W429" i="10" s="1"/>
  <c r="M429" i="10"/>
  <c r="I429" i="10"/>
  <c r="X428" i="10"/>
  <c r="U428" i="10"/>
  <c r="W428" i="10" s="1"/>
  <c r="M428" i="10"/>
  <c r="I428" i="10"/>
  <c r="X427" i="10"/>
  <c r="U427" i="10"/>
  <c r="W427" i="10" s="1"/>
  <c r="M427" i="10"/>
  <c r="I427" i="10"/>
  <c r="X426" i="10"/>
  <c r="M426" i="10"/>
  <c r="I426" i="10"/>
  <c r="X425" i="10"/>
  <c r="U425" i="10"/>
  <c r="W425" i="10" s="1"/>
  <c r="M425" i="10"/>
  <c r="I425" i="10"/>
  <c r="X424" i="10"/>
  <c r="U424" i="10"/>
  <c r="W424" i="10" s="1"/>
  <c r="M424" i="10"/>
  <c r="R424" i="10"/>
  <c r="I424" i="10"/>
  <c r="X423" i="10"/>
  <c r="U423" i="10"/>
  <c r="W423" i="10" s="1"/>
  <c r="M423" i="10"/>
  <c r="I423" i="10"/>
  <c r="X422" i="10"/>
  <c r="U422" i="10"/>
  <c r="W422" i="10" s="1"/>
  <c r="M422" i="10"/>
  <c r="I422" i="10"/>
  <c r="X421" i="10"/>
  <c r="U421" i="10"/>
  <c r="W421" i="10" s="1"/>
  <c r="M421" i="10"/>
  <c r="I421" i="10"/>
  <c r="X420" i="10"/>
  <c r="M420" i="10"/>
  <c r="I420" i="10"/>
  <c r="X419" i="10"/>
  <c r="U419" i="10"/>
  <c r="W419" i="10" s="1"/>
  <c r="M419" i="10"/>
  <c r="I419" i="10"/>
  <c r="X418" i="10"/>
  <c r="U418" i="10"/>
  <c r="W418" i="10" s="1"/>
  <c r="M418" i="10"/>
  <c r="I418" i="10"/>
  <c r="X417" i="10"/>
  <c r="T417" i="10"/>
  <c r="M417" i="10"/>
  <c r="I417" i="10"/>
  <c r="X416" i="10"/>
  <c r="U416" i="10"/>
  <c r="W416" i="10" s="1"/>
  <c r="M416" i="10"/>
  <c r="I416" i="10"/>
  <c r="X415" i="10"/>
  <c r="U415" i="10"/>
  <c r="W415" i="10" s="1"/>
  <c r="M415" i="10"/>
  <c r="I415" i="10"/>
  <c r="X414" i="10"/>
  <c r="T414" i="10"/>
  <c r="M414" i="10"/>
  <c r="I414" i="10"/>
  <c r="R414" i="10" s="1"/>
  <c r="X413" i="10"/>
  <c r="U413" i="10"/>
  <c r="W413" i="10" s="1"/>
  <c r="M413" i="10"/>
  <c r="I413" i="10"/>
  <c r="X412" i="10"/>
  <c r="U412" i="10"/>
  <c r="W412" i="10" s="1"/>
  <c r="M412" i="10"/>
  <c r="I412" i="10"/>
  <c r="X410" i="10"/>
  <c r="T410" i="10"/>
  <c r="M410" i="10"/>
  <c r="I410" i="10"/>
  <c r="X409" i="10"/>
  <c r="U409" i="10"/>
  <c r="W409" i="10" s="1"/>
  <c r="M409" i="10"/>
  <c r="I409" i="10"/>
  <c r="X408" i="10"/>
  <c r="U408" i="10"/>
  <c r="W408" i="10" s="1"/>
  <c r="M408" i="10"/>
  <c r="I408" i="10"/>
  <c r="X407" i="10"/>
  <c r="U407" i="10"/>
  <c r="W407" i="10" s="1"/>
  <c r="M407" i="10"/>
  <c r="I407" i="10"/>
  <c r="X406" i="10"/>
  <c r="T406" i="10"/>
  <c r="I406" i="10"/>
  <c r="X405" i="10"/>
  <c r="U405" i="10"/>
  <c r="W405" i="10" s="1"/>
  <c r="M405" i="10"/>
  <c r="I405" i="10"/>
  <c r="X404" i="10"/>
  <c r="U404" i="10"/>
  <c r="W404" i="10" s="1"/>
  <c r="M404" i="10"/>
  <c r="I404" i="10"/>
  <c r="X403" i="10"/>
  <c r="U403" i="10"/>
  <c r="W403" i="10" s="1"/>
  <c r="M403" i="10"/>
  <c r="I403" i="10"/>
  <c r="X402" i="10"/>
  <c r="M402" i="10"/>
  <c r="I402" i="10"/>
  <c r="X401" i="10"/>
  <c r="U401" i="10"/>
  <c r="W401" i="10" s="1"/>
  <c r="M401" i="10"/>
  <c r="I401" i="10"/>
  <c r="X400" i="10"/>
  <c r="U400" i="10"/>
  <c r="W400" i="10" s="1"/>
  <c r="M400" i="10"/>
  <c r="I400" i="10"/>
  <c r="X399" i="10"/>
  <c r="M399" i="10"/>
  <c r="I399" i="10"/>
  <c r="X398" i="10"/>
  <c r="U398" i="10"/>
  <c r="W398" i="10" s="1"/>
  <c r="M398" i="10"/>
  <c r="I398" i="10"/>
  <c r="X397" i="10"/>
  <c r="U397" i="10"/>
  <c r="W397" i="10" s="1"/>
  <c r="M397" i="10"/>
  <c r="I397" i="10"/>
  <c r="X396" i="10"/>
  <c r="U396" i="10"/>
  <c r="W396" i="10" s="1"/>
  <c r="M396" i="10"/>
  <c r="I396" i="10"/>
  <c r="X395" i="10"/>
  <c r="U395" i="10"/>
  <c r="W395" i="10" s="1"/>
  <c r="M395" i="10"/>
  <c r="I395" i="10"/>
  <c r="X394" i="10"/>
  <c r="M394" i="10"/>
  <c r="I394" i="10"/>
  <c r="X393" i="10"/>
  <c r="U393" i="10"/>
  <c r="W393" i="10" s="1"/>
  <c r="M393" i="10"/>
  <c r="I393" i="10"/>
  <c r="X392" i="10"/>
  <c r="U392" i="10"/>
  <c r="W392" i="10" s="1"/>
  <c r="M392" i="10"/>
  <c r="I392" i="10"/>
  <c r="X391" i="10"/>
  <c r="U391" i="10"/>
  <c r="W391" i="10" s="1"/>
  <c r="M391" i="10"/>
  <c r="I391" i="10"/>
  <c r="X390" i="10"/>
  <c r="U390" i="10"/>
  <c r="W390" i="10" s="1"/>
  <c r="M390" i="10"/>
  <c r="I390" i="10"/>
  <c r="X389" i="10"/>
  <c r="U389" i="10"/>
  <c r="W389" i="10" s="1"/>
  <c r="M389" i="10"/>
  <c r="I389" i="10"/>
  <c r="X388" i="10"/>
  <c r="M388" i="10"/>
  <c r="I388" i="10"/>
  <c r="R388" i="10" s="1"/>
  <c r="X387" i="10"/>
  <c r="U387" i="10"/>
  <c r="W387" i="10" s="1"/>
  <c r="M387" i="10"/>
  <c r="I387" i="10"/>
  <c r="X386" i="10"/>
  <c r="U386" i="10"/>
  <c r="W386" i="10" s="1"/>
  <c r="M386" i="10"/>
  <c r="I386" i="10"/>
  <c r="R386" i="10" s="1"/>
  <c r="X385" i="10"/>
  <c r="U385" i="10"/>
  <c r="W385" i="10" s="1"/>
  <c r="M385" i="10"/>
  <c r="I385" i="10"/>
  <c r="X384" i="10"/>
  <c r="U384" i="10"/>
  <c r="W384" i="10" s="1"/>
  <c r="M384" i="10"/>
  <c r="I384" i="10"/>
  <c r="X383" i="10"/>
  <c r="I383" i="10"/>
  <c r="X382" i="10"/>
  <c r="U382" i="10"/>
  <c r="W382" i="10" s="1"/>
  <c r="M382" i="10"/>
  <c r="I382" i="10"/>
  <c r="X381" i="10"/>
  <c r="U381" i="10"/>
  <c r="W381" i="10" s="1"/>
  <c r="M381" i="10"/>
  <c r="I381" i="10"/>
  <c r="X380" i="10"/>
  <c r="U380" i="10"/>
  <c r="W380" i="10" s="1"/>
  <c r="M380" i="10"/>
  <c r="I380" i="10"/>
  <c r="X379" i="10"/>
  <c r="U379" i="10"/>
  <c r="W379" i="10" s="1"/>
  <c r="M379" i="10"/>
  <c r="I379" i="10"/>
  <c r="X378" i="10"/>
  <c r="U378" i="10"/>
  <c r="M378" i="10"/>
  <c r="R378" i="10"/>
  <c r="I378" i="10"/>
  <c r="X376" i="10"/>
  <c r="T376" i="10"/>
  <c r="M376" i="10"/>
  <c r="I376" i="10"/>
  <c r="X375" i="10"/>
  <c r="U375" i="10"/>
  <c r="W375" i="10" s="1"/>
  <c r="M375" i="10"/>
  <c r="I375" i="10"/>
  <c r="X374" i="10"/>
  <c r="U374" i="10"/>
  <c r="W374" i="10" s="1"/>
  <c r="M374" i="10"/>
  <c r="I374" i="10"/>
  <c r="X373" i="10"/>
  <c r="T373" i="10"/>
  <c r="U373" i="10" s="1"/>
  <c r="W373" i="10" s="1"/>
  <c r="M373" i="10"/>
  <c r="I373" i="10"/>
  <c r="X372" i="10"/>
  <c r="U372" i="10"/>
  <c r="W372" i="10" s="1"/>
  <c r="M372" i="10"/>
  <c r="I372" i="10"/>
  <c r="X371" i="10"/>
  <c r="U371" i="10"/>
  <c r="W371" i="10" s="1"/>
  <c r="M371" i="10"/>
  <c r="I371" i="10"/>
  <c r="X370" i="10"/>
  <c r="U370" i="10"/>
  <c r="W370" i="10" s="1"/>
  <c r="M370" i="10"/>
  <c r="I370" i="10"/>
  <c r="X369" i="10"/>
  <c r="M369" i="10"/>
  <c r="I369" i="10"/>
  <c r="X368" i="10"/>
  <c r="U368" i="10"/>
  <c r="W368" i="10" s="1"/>
  <c r="M368" i="10"/>
  <c r="I368" i="10"/>
  <c r="X367" i="10"/>
  <c r="U367" i="10"/>
  <c r="W367" i="10" s="1"/>
  <c r="M367" i="10"/>
  <c r="I367" i="10"/>
  <c r="X366" i="10"/>
  <c r="M366" i="10"/>
  <c r="I366" i="10"/>
  <c r="X365" i="10"/>
  <c r="U365" i="10"/>
  <c r="W365" i="10" s="1"/>
  <c r="M365" i="10"/>
  <c r="I365" i="10"/>
  <c r="X364" i="10"/>
  <c r="U364" i="10"/>
  <c r="W364" i="10" s="1"/>
  <c r="M364" i="10"/>
  <c r="I364" i="10"/>
  <c r="X363" i="10"/>
  <c r="U363" i="10"/>
  <c r="W363" i="10" s="1"/>
  <c r="M363" i="10"/>
  <c r="R363" i="10" s="1"/>
  <c r="I363" i="10"/>
  <c r="X362" i="10"/>
  <c r="U362" i="10"/>
  <c r="W362" i="10" s="1"/>
  <c r="M362" i="10"/>
  <c r="I362" i="10"/>
  <c r="X361" i="10"/>
  <c r="M361" i="10"/>
  <c r="I361" i="10"/>
  <c r="X360" i="10"/>
  <c r="U360" i="10"/>
  <c r="W360" i="10" s="1"/>
  <c r="M360" i="10"/>
  <c r="I360" i="10"/>
  <c r="X359" i="10"/>
  <c r="U359" i="10"/>
  <c r="W359" i="10" s="1"/>
  <c r="M359" i="10"/>
  <c r="I359" i="10"/>
  <c r="X358" i="10"/>
  <c r="M358" i="10"/>
  <c r="I358" i="10"/>
  <c r="X357" i="10"/>
  <c r="U357" i="10"/>
  <c r="W357" i="10" s="1"/>
  <c r="M357" i="10"/>
  <c r="I357" i="10"/>
  <c r="X356" i="10"/>
  <c r="U356" i="10"/>
  <c r="W356" i="10" s="1"/>
  <c r="M356" i="10"/>
  <c r="I356" i="10"/>
  <c r="X355" i="10"/>
  <c r="M355" i="10"/>
  <c r="I355" i="10"/>
  <c r="X354" i="10"/>
  <c r="U354" i="10"/>
  <c r="W354" i="10" s="1"/>
  <c r="M354" i="10"/>
  <c r="I354" i="10"/>
  <c r="X353" i="10"/>
  <c r="U353" i="10"/>
  <c r="W353" i="10" s="1"/>
  <c r="M353" i="10"/>
  <c r="I353" i="10"/>
  <c r="X352" i="10"/>
  <c r="T352" i="10"/>
  <c r="M352" i="10"/>
  <c r="I352" i="10"/>
  <c r="Y351" i="10"/>
  <c r="X351" i="10"/>
  <c r="U351" i="10"/>
  <c r="W351" i="10" s="1"/>
  <c r="M351" i="10"/>
  <c r="I351" i="10"/>
  <c r="X350" i="10"/>
  <c r="U350" i="10"/>
  <c r="W350" i="10" s="1"/>
  <c r="M350" i="10"/>
  <c r="I350" i="10"/>
  <c r="X349" i="10"/>
  <c r="U349" i="10"/>
  <c r="W349" i="10" s="1"/>
  <c r="M349" i="10"/>
  <c r="I349" i="10"/>
  <c r="X347" i="10"/>
  <c r="T347" i="10"/>
  <c r="U347" i="10" s="1"/>
  <c r="W347" i="10" s="1"/>
  <c r="M347" i="10"/>
  <c r="I347" i="10"/>
  <c r="X346" i="10"/>
  <c r="U346" i="10"/>
  <c r="W346" i="10" s="1"/>
  <c r="M346" i="10"/>
  <c r="I346" i="10"/>
  <c r="X345" i="10"/>
  <c r="U345" i="10"/>
  <c r="W345" i="10" s="1"/>
  <c r="M345" i="10"/>
  <c r="I345" i="10"/>
  <c r="X344" i="10"/>
  <c r="U344" i="10"/>
  <c r="W344" i="10" s="1"/>
  <c r="M344" i="10"/>
  <c r="I344" i="10"/>
  <c r="X343" i="10"/>
  <c r="U343" i="10"/>
  <c r="W343" i="10" s="1"/>
  <c r="M343" i="10"/>
  <c r="I343" i="10"/>
  <c r="X342" i="10"/>
  <c r="U342" i="10"/>
  <c r="W342" i="10" s="1"/>
  <c r="M342" i="10"/>
  <c r="I342" i="10"/>
  <c r="X341" i="10"/>
  <c r="U341" i="10"/>
  <c r="W341" i="10" s="1"/>
  <c r="M341" i="10"/>
  <c r="I341" i="10"/>
  <c r="X340" i="10"/>
  <c r="U340" i="10"/>
  <c r="W340" i="10" s="1"/>
  <c r="M340" i="10"/>
  <c r="I340" i="10"/>
  <c r="X339" i="10"/>
  <c r="M339" i="10"/>
  <c r="I339" i="10"/>
  <c r="X338" i="10"/>
  <c r="U338" i="10"/>
  <c r="W338" i="10" s="1"/>
  <c r="M338" i="10"/>
  <c r="I338" i="10"/>
  <c r="X337" i="10"/>
  <c r="U337" i="10"/>
  <c r="W337" i="10" s="1"/>
  <c r="M337" i="10"/>
  <c r="I337" i="10"/>
  <c r="X336" i="10"/>
  <c r="U336" i="10"/>
  <c r="W336" i="10" s="1"/>
  <c r="M336" i="10"/>
  <c r="I336" i="10"/>
  <c r="X335" i="10"/>
  <c r="U335" i="10"/>
  <c r="W335" i="10" s="1"/>
  <c r="M335" i="10"/>
  <c r="I335" i="10"/>
  <c r="X334" i="10"/>
  <c r="M334" i="10"/>
  <c r="I334" i="10"/>
  <c r="X333" i="10"/>
  <c r="U333" i="10"/>
  <c r="W333" i="10" s="1"/>
  <c r="M333" i="10"/>
  <c r="I333" i="10"/>
  <c r="X332" i="10"/>
  <c r="U332" i="10"/>
  <c r="W332" i="10" s="1"/>
  <c r="M332" i="10"/>
  <c r="I332" i="10"/>
  <c r="X331" i="10"/>
  <c r="U331" i="10"/>
  <c r="W331" i="10" s="1"/>
  <c r="M331" i="10"/>
  <c r="I331" i="10"/>
  <c r="X330" i="10"/>
  <c r="U330" i="10"/>
  <c r="W330" i="10" s="1"/>
  <c r="M330" i="10"/>
  <c r="I330" i="10"/>
  <c r="X329" i="10"/>
  <c r="U329" i="10"/>
  <c r="W329" i="10" s="1"/>
  <c r="M329" i="10"/>
  <c r="I329" i="10"/>
  <c r="X328" i="10"/>
  <c r="M328" i="10"/>
  <c r="I328" i="10"/>
  <c r="X327" i="10"/>
  <c r="U327" i="10"/>
  <c r="W327" i="10" s="1"/>
  <c r="M327" i="10"/>
  <c r="I327" i="10"/>
  <c r="X326" i="10"/>
  <c r="U326" i="10"/>
  <c r="W326" i="10" s="1"/>
  <c r="M326" i="10"/>
  <c r="I326" i="10"/>
  <c r="X325" i="10"/>
  <c r="T325" i="10"/>
  <c r="U325" i="10" s="1"/>
  <c r="W325" i="10" s="1"/>
  <c r="M325" i="10"/>
  <c r="I325" i="10"/>
  <c r="X324" i="10"/>
  <c r="U324" i="10"/>
  <c r="W324" i="10" s="1"/>
  <c r="M324" i="10"/>
  <c r="I324" i="10"/>
  <c r="X323" i="10"/>
  <c r="U323" i="10"/>
  <c r="W323" i="10" s="1"/>
  <c r="M323" i="10"/>
  <c r="I323" i="10"/>
  <c r="X322" i="10"/>
  <c r="T322" i="10"/>
  <c r="M322" i="10"/>
  <c r="I322" i="10"/>
  <c r="X321" i="10"/>
  <c r="U321" i="10"/>
  <c r="W321" i="10" s="1"/>
  <c r="M321" i="10"/>
  <c r="I321" i="10"/>
  <c r="X320" i="10"/>
  <c r="U320" i="10"/>
  <c r="W320" i="10" s="1"/>
  <c r="M320" i="10"/>
  <c r="I320" i="10"/>
  <c r="X318" i="10"/>
  <c r="U318" i="10"/>
  <c r="W318" i="10" s="1"/>
  <c r="M318" i="10"/>
  <c r="I318" i="10"/>
  <c r="X317" i="10"/>
  <c r="U317" i="10"/>
  <c r="W317" i="10" s="1"/>
  <c r="M317" i="10"/>
  <c r="I317" i="10"/>
  <c r="X316" i="10"/>
  <c r="U316" i="10"/>
  <c r="W316" i="10" s="1"/>
  <c r="M316" i="10"/>
  <c r="I316" i="10"/>
  <c r="X315" i="10"/>
  <c r="U315" i="10"/>
  <c r="W315" i="10" s="1"/>
  <c r="M315" i="10"/>
  <c r="I315" i="10"/>
  <c r="X314" i="10"/>
  <c r="U314" i="10"/>
  <c r="W314" i="10" s="1"/>
  <c r="M314" i="10"/>
  <c r="I314" i="10"/>
  <c r="X313" i="10"/>
  <c r="M313" i="10"/>
  <c r="I313" i="10"/>
  <c r="X312" i="10"/>
  <c r="U312" i="10"/>
  <c r="W312" i="10" s="1"/>
  <c r="M312" i="10"/>
  <c r="I312" i="10"/>
  <c r="X311" i="10"/>
  <c r="U311" i="10"/>
  <c r="W311" i="10" s="1"/>
  <c r="M311" i="10"/>
  <c r="I311" i="10"/>
  <c r="X310" i="10"/>
  <c r="U310" i="10"/>
  <c r="W310" i="10" s="1"/>
  <c r="M310" i="10"/>
  <c r="I310" i="10"/>
  <c r="X309" i="10"/>
  <c r="U309" i="10"/>
  <c r="W309" i="10" s="1"/>
  <c r="M309" i="10"/>
  <c r="I309" i="10"/>
  <c r="X308" i="10"/>
  <c r="M308" i="10"/>
  <c r="I308" i="10"/>
  <c r="X307" i="10"/>
  <c r="U307" i="10"/>
  <c r="W307" i="10" s="1"/>
  <c r="M307" i="10"/>
  <c r="I307" i="10"/>
  <c r="X306" i="10"/>
  <c r="U306" i="10"/>
  <c r="W306" i="10" s="1"/>
  <c r="M306" i="10"/>
  <c r="I306" i="10"/>
  <c r="X305" i="10"/>
  <c r="U305" i="10"/>
  <c r="W305" i="10" s="1"/>
  <c r="M305" i="10"/>
  <c r="I305" i="10"/>
  <c r="X304" i="10"/>
  <c r="T304" i="10"/>
  <c r="M304" i="10"/>
  <c r="I304" i="10"/>
  <c r="X303" i="10"/>
  <c r="U303" i="10"/>
  <c r="W303" i="10" s="1"/>
  <c r="M303" i="10"/>
  <c r="I303" i="10"/>
  <c r="X302" i="10"/>
  <c r="U302" i="10"/>
  <c r="W302" i="10" s="1"/>
  <c r="M302" i="10"/>
  <c r="I302" i="10"/>
  <c r="X301" i="10"/>
  <c r="U301" i="10"/>
  <c r="W301" i="10" s="1"/>
  <c r="M301" i="10"/>
  <c r="I301" i="10"/>
  <c r="X300" i="10"/>
  <c r="U300" i="10"/>
  <c r="W300" i="10" s="1"/>
  <c r="M300" i="10"/>
  <c r="I300" i="10"/>
  <c r="X299" i="10"/>
  <c r="U299" i="10"/>
  <c r="W299" i="10" s="1"/>
  <c r="M299" i="10"/>
  <c r="I299" i="10"/>
  <c r="X298" i="10"/>
  <c r="U298" i="10"/>
  <c r="W298" i="10" s="1"/>
  <c r="M298" i="10"/>
  <c r="I298" i="10"/>
  <c r="X296" i="10"/>
  <c r="M296" i="10"/>
  <c r="I296" i="10"/>
  <c r="X295" i="10"/>
  <c r="U295" i="10"/>
  <c r="W295" i="10" s="1"/>
  <c r="M295" i="10"/>
  <c r="I295" i="10"/>
  <c r="X294" i="10"/>
  <c r="U294" i="10"/>
  <c r="W294" i="10" s="1"/>
  <c r="M294" i="10"/>
  <c r="I294" i="10"/>
  <c r="X293" i="10"/>
  <c r="M293" i="10"/>
  <c r="I293" i="10"/>
  <c r="X292" i="10"/>
  <c r="U292" i="10"/>
  <c r="W292" i="10" s="1"/>
  <c r="M292" i="10"/>
  <c r="I292" i="10"/>
  <c r="X291" i="10"/>
  <c r="U291" i="10"/>
  <c r="W291" i="10" s="1"/>
  <c r="M291" i="10"/>
  <c r="I291" i="10"/>
  <c r="X290" i="10"/>
  <c r="M290" i="10"/>
  <c r="I290" i="10"/>
  <c r="X289" i="10"/>
  <c r="U289" i="10"/>
  <c r="W289" i="10" s="1"/>
  <c r="M289" i="10"/>
  <c r="I289" i="10"/>
  <c r="X288" i="10"/>
  <c r="U288" i="10"/>
  <c r="W288" i="10" s="1"/>
  <c r="M288" i="10"/>
  <c r="I288" i="10"/>
  <c r="X287" i="10"/>
  <c r="U287" i="10"/>
  <c r="W287" i="10" s="1"/>
  <c r="M287" i="10"/>
  <c r="I287" i="10"/>
  <c r="X286" i="10"/>
  <c r="U286" i="10"/>
  <c r="W286" i="10" s="1"/>
  <c r="M286" i="10"/>
  <c r="I286" i="10"/>
  <c r="X285" i="10"/>
  <c r="M285" i="10"/>
  <c r="I285" i="10"/>
  <c r="X284" i="10"/>
  <c r="U284" i="10"/>
  <c r="W284" i="10" s="1"/>
  <c r="M284" i="10"/>
  <c r="I284" i="10"/>
  <c r="X283" i="10"/>
  <c r="U283" i="10"/>
  <c r="W283" i="10" s="1"/>
  <c r="M283" i="10"/>
  <c r="I283" i="10"/>
  <c r="X282" i="10"/>
  <c r="U282" i="10"/>
  <c r="W282" i="10" s="1"/>
  <c r="M282" i="10"/>
  <c r="I282" i="10"/>
  <c r="X281" i="10"/>
  <c r="V281" i="10"/>
  <c r="U281" i="10"/>
  <c r="M281" i="10"/>
  <c r="I281" i="10"/>
  <c r="R281" i="10" s="1"/>
  <c r="X279" i="10"/>
  <c r="T279" i="10"/>
  <c r="M279" i="10"/>
  <c r="I279" i="10"/>
  <c r="X278" i="10"/>
  <c r="U278" i="10"/>
  <c r="W278" i="10" s="1"/>
  <c r="M278" i="10"/>
  <c r="I278" i="10"/>
  <c r="X277" i="10"/>
  <c r="U277" i="10"/>
  <c r="W277" i="10" s="1"/>
  <c r="M277" i="10"/>
  <c r="I277" i="10"/>
  <c r="X276" i="10"/>
  <c r="V276" i="10"/>
  <c r="U276" i="10"/>
  <c r="M276" i="10"/>
  <c r="I276" i="10"/>
  <c r="X275" i="10"/>
  <c r="U275" i="10"/>
  <c r="W275" i="10" s="1"/>
  <c r="M275" i="10"/>
  <c r="I275" i="10"/>
  <c r="X274" i="10"/>
  <c r="U274" i="10"/>
  <c r="W274" i="10" s="1"/>
  <c r="M274" i="10"/>
  <c r="I274" i="10"/>
  <c r="X273" i="10"/>
  <c r="U273" i="10"/>
  <c r="W273" i="10" s="1"/>
  <c r="M273" i="10"/>
  <c r="I273" i="10"/>
  <c r="X272" i="10"/>
  <c r="M272" i="10"/>
  <c r="I272" i="10"/>
  <c r="X271" i="10"/>
  <c r="U271" i="10"/>
  <c r="W271" i="10" s="1"/>
  <c r="M271" i="10"/>
  <c r="I271" i="10"/>
  <c r="X270" i="10"/>
  <c r="U270" i="10"/>
  <c r="W270" i="10" s="1"/>
  <c r="M270" i="10"/>
  <c r="I270" i="10"/>
  <c r="X269" i="10"/>
  <c r="U269" i="10"/>
  <c r="W269" i="10" s="1"/>
  <c r="M269" i="10"/>
  <c r="I269" i="10"/>
  <c r="X268" i="10"/>
  <c r="U268" i="10"/>
  <c r="W268" i="10" s="1"/>
  <c r="M268" i="10"/>
  <c r="I268" i="10"/>
  <c r="X267" i="10"/>
  <c r="M267" i="10"/>
  <c r="I267" i="10"/>
  <c r="X266" i="10"/>
  <c r="U266" i="10"/>
  <c r="W266" i="10" s="1"/>
  <c r="M266" i="10"/>
  <c r="I266" i="10"/>
  <c r="X265" i="10"/>
  <c r="U265" i="10"/>
  <c r="W265" i="10" s="1"/>
  <c r="M265" i="10"/>
  <c r="I265" i="10"/>
  <c r="X264" i="10"/>
  <c r="U264" i="10"/>
  <c r="W264" i="10" s="1"/>
  <c r="M264" i="10"/>
  <c r="I264" i="10"/>
  <c r="X262" i="10"/>
  <c r="U262" i="10"/>
  <c r="W262" i="10" s="1"/>
  <c r="M262" i="10"/>
  <c r="I262" i="10"/>
  <c r="X261" i="10"/>
  <c r="V261" i="10"/>
  <c r="U261" i="10"/>
  <c r="M261" i="10"/>
  <c r="I261" i="10"/>
  <c r="X260" i="10"/>
  <c r="U260" i="10"/>
  <c r="W260" i="10" s="1"/>
  <c r="M260" i="10"/>
  <c r="I260" i="10"/>
  <c r="X259" i="10"/>
  <c r="U259" i="10"/>
  <c r="W259" i="10" s="1"/>
  <c r="M259" i="10"/>
  <c r="I259" i="10"/>
  <c r="X258" i="10"/>
  <c r="U258" i="10"/>
  <c r="W258" i="10" s="1"/>
  <c r="M258" i="10"/>
  <c r="I258" i="10"/>
  <c r="X257" i="10"/>
  <c r="U257" i="10"/>
  <c r="W257" i="10" s="1"/>
  <c r="M257" i="10"/>
  <c r="I257" i="10"/>
  <c r="X256" i="10"/>
  <c r="U256" i="10"/>
  <c r="W256" i="10" s="1"/>
  <c r="M256" i="10"/>
  <c r="R256" i="10" s="1"/>
  <c r="I256" i="10"/>
  <c r="X255" i="10"/>
  <c r="U255" i="10"/>
  <c r="W255" i="10" s="1"/>
  <c r="M255" i="10"/>
  <c r="I255" i="10"/>
  <c r="X254" i="10"/>
  <c r="U254" i="10"/>
  <c r="W254" i="10" s="1"/>
  <c r="M254" i="10"/>
  <c r="I254" i="10"/>
  <c r="X253" i="10"/>
  <c r="U253" i="10"/>
  <c r="W253" i="10" s="1"/>
  <c r="M253" i="10"/>
  <c r="I253" i="10"/>
  <c r="X252" i="10"/>
  <c r="M252" i="10"/>
  <c r="I252" i="10"/>
  <c r="X251" i="10"/>
  <c r="U251" i="10"/>
  <c r="W251" i="10" s="1"/>
  <c r="M251" i="10"/>
  <c r="I251" i="10"/>
  <c r="X250" i="10"/>
  <c r="U250" i="10"/>
  <c r="W250" i="10" s="1"/>
  <c r="M250" i="10"/>
  <c r="I250" i="10"/>
  <c r="X249" i="10"/>
  <c r="U249" i="10"/>
  <c r="W249" i="10" s="1"/>
  <c r="M249" i="10"/>
  <c r="I249" i="10"/>
  <c r="X247" i="10"/>
  <c r="T247" i="10"/>
  <c r="M247" i="10"/>
  <c r="I247" i="10"/>
  <c r="X246" i="10"/>
  <c r="U246" i="10"/>
  <c r="W246" i="10" s="1"/>
  <c r="M246" i="10"/>
  <c r="I246" i="10"/>
  <c r="X245" i="10"/>
  <c r="U245" i="10"/>
  <c r="W245" i="10" s="1"/>
  <c r="M245" i="10"/>
  <c r="I245" i="10"/>
  <c r="X244" i="10"/>
  <c r="V244" i="10"/>
  <c r="U244" i="10"/>
  <c r="M244" i="10"/>
  <c r="I244" i="10"/>
  <c r="X243" i="10"/>
  <c r="M243" i="10"/>
  <c r="I243" i="10"/>
  <c r="X242" i="10"/>
  <c r="U242" i="10"/>
  <c r="W242" i="10" s="1"/>
  <c r="M242" i="10"/>
  <c r="I242" i="10"/>
  <c r="X241" i="10"/>
  <c r="U241" i="10"/>
  <c r="W241" i="10" s="1"/>
  <c r="M241" i="10"/>
  <c r="I241" i="10"/>
  <c r="X240" i="10"/>
  <c r="U240" i="10"/>
  <c r="W240" i="10" s="1"/>
  <c r="M240" i="10"/>
  <c r="I240" i="10"/>
  <c r="X239" i="10"/>
  <c r="U239" i="10"/>
  <c r="W239" i="10" s="1"/>
  <c r="M239" i="10"/>
  <c r="I239" i="10"/>
  <c r="X238" i="10"/>
  <c r="U238" i="10"/>
  <c r="W238" i="10" s="1"/>
  <c r="M238" i="10"/>
  <c r="I238" i="10"/>
  <c r="X237" i="10"/>
  <c r="U237" i="10"/>
  <c r="W237" i="10" s="1"/>
  <c r="M237" i="10"/>
  <c r="I237" i="10"/>
  <c r="X236" i="10"/>
  <c r="U236" i="10"/>
  <c r="W236" i="10" s="1"/>
  <c r="M236" i="10"/>
  <c r="I236" i="10"/>
  <c r="X235" i="10"/>
  <c r="M235" i="10"/>
  <c r="I235" i="10"/>
  <c r="X234" i="10"/>
  <c r="U234" i="10"/>
  <c r="W234" i="10" s="1"/>
  <c r="M234" i="10"/>
  <c r="I234" i="10"/>
  <c r="X233" i="10"/>
  <c r="U233" i="10"/>
  <c r="W233" i="10" s="1"/>
  <c r="M233" i="10"/>
  <c r="I233" i="10"/>
  <c r="X232" i="10"/>
  <c r="T232" i="10"/>
  <c r="M232" i="10"/>
  <c r="I232" i="10"/>
  <c r="X231" i="10"/>
  <c r="U231" i="10"/>
  <c r="W231" i="10" s="1"/>
  <c r="M231" i="10"/>
  <c r="I231" i="10"/>
  <c r="X230" i="10"/>
  <c r="U230" i="10"/>
  <c r="W230" i="10" s="1"/>
  <c r="M230" i="10"/>
  <c r="R230" i="10" s="1"/>
  <c r="I230" i="10"/>
  <c r="X229" i="10"/>
  <c r="U229" i="10"/>
  <c r="W229" i="10" s="1"/>
  <c r="M229" i="10"/>
  <c r="I229" i="10"/>
  <c r="X227" i="10"/>
  <c r="U227" i="10"/>
  <c r="W227" i="10" s="1"/>
  <c r="M227" i="10"/>
  <c r="I227" i="10"/>
  <c r="X226" i="10"/>
  <c r="V226" i="10"/>
  <c r="U226" i="10"/>
  <c r="M226" i="10"/>
  <c r="I226" i="10"/>
  <c r="X225" i="10"/>
  <c r="U225" i="10"/>
  <c r="W225" i="10" s="1"/>
  <c r="M225" i="10"/>
  <c r="I225" i="10"/>
  <c r="X224" i="10"/>
  <c r="U224" i="10"/>
  <c r="W224" i="10" s="1"/>
  <c r="M224" i="10"/>
  <c r="I224" i="10"/>
  <c r="R224" i="10" s="1"/>
  <c r="X223" i="10"/>
  <c r="U223" i="10"/>
  <c r="W223" i="10" s="1"/>
  <c r="M223" i="10"/>
  <c r="I223" i="10"/>
  <c r="X222" i="10"/>
  <c r="M222" i="10"/>
  <c r="I222" i="10"/>
  <c r="X221" i="10"/>
  <c r="U221" i="10"/>
  <c r="W221" i="10" s="1"/>
  <c r="M221" i="10"/>
  <c r="I221" i="10"/>
  <c r="X220" i="10"/>
  <c r="U220" i="10"/>
  <c r="W220" i="10" s="1"/>
  <c r="R220" i="10"/>
  <c r="M220" i="10"/>
  <c r="I220" i="10"/>
  <c r="X219" i="10"/>
  <c r="U219" i="10"/>
  <c r="W219" i="10" s="1"/>
  <c r="M219" i="10"/>
  <c r="I219" i="10"/>
  <c r="X218" i="10"/>
  <c r="U218" i="10"/>
  <c r="W218" i="10" s="1"/>
  <c r="M218" i="10"/>
  <c r="I218" i="10"/>
  <c r="X217" i="10"/>
  <c r="M217" i="10"/>
  <c r="I217" i="10"/>
  <c r="X216" i="10"/>
  <c r="U216" i="10"/>
  <c r="W216" i="10" s="1"/>
  <c r="M216" i="10"/>
  <c r="I216" i="10"/>
  <c r="X215" i="10"/>
  <c r="U215" i="10"/>
  <c r="W215" i="10" s="1"/>
  <c r="M215" i="10"/>
  <c r="I215" i="10"/>
  <c r="X214" i="10"/>
  <c r="U214" i="10"/>
  <c r="W214" i="10" s="1"/>
  <c r="M214" i="10"/>
  <c r="I214" i="10"/>
  <c r="X213" i="10"/>
  <c r="U213" i="10"/>
  <c r="W213" i="10" s="1"/>
  <c r="M213" i="10"/>
  <c r="I213" i="10"/>
  <c r="X211" i="10"/>
  <c r="U211" i="10"/>
  <c r="W211" i="10" s="1"/>
  <c r="M211" i="10"/>
  <c r="I211" i="10"/>
  <c r="X210" i="10"/>
  <c r="V210" i="10"/>
  <c r="U210" i="10"/>
  <c r="M210" i="10"/>
  <c r="I210" i="10"/>
  <c r="X209" i="10"/>
  <c r="U209" i="10"/>
  <c r="W209" i="10" s="1"/>
  <c r="M209" i="10"/>
  <c r="I209" i="10"/>
  <c r="X208" i="10"/>
  <c r="U208" i="10"/>
  <c r="W208" i="10" s="1"/>
  <c r="M208" i="10"/>
  <c r="I208" i="10"/>
  <c r="R208" i="10" s="1"/>
  <c r="Y207" i="10"/>
  <c r="X207" i="10"/>
  <c r="U207" i="10"/>
  <c r="W207" i="10" s="1"/>
  <c r="M207" i="10"/>
  <c r="I207" i="10"/>
  <c r="X206" i="10"/>
  <c r="M206" i="10"/>
  <c r="I206" i="10"/>
  <c r="X205" i="10"/>
  <c r="U205" i="10"/>
  <c r="W205" i="10" s="1"/>
  <c r="M205" i="10"/>
  <c r="I205" i="10"/>
  <c r="X204" i="10"/>
  <c r="U204" i="10"/>
  <c r="W204" i="10" s="1"/>
  <c r="M204" i="10"/>
  <c r="I204" i="10"/>
  <c r="X203" i="10"/>
  <c r="U203" i="10"/>
  <c r="W203" i="10" s="1"/>
  <c r="M203" i="10"/>
  <c r="I203" i="10"/>
  <c r="Y202" i="10"/>
  <c r="X202" i="10"/>
  <c r="U202" i="10"/>
  <c r="W202" i="10" s="1"/>
  <c r="M202" i="10"/>
  <c r="I202" i="10"/>
  <c r="X201" i="10"/>
  <c r="M201" i="10"/>
  <c r="I201" i="10"/>
  <c r="X200" i="10"/>
  <c r="U200" i="10"/>
  <c r="W200" i="10" s="1"/>
  <c r="M200" i="10"/>
  <c r="I200" i="10"/>
  <c r="X199" i="10"/>
  <c r="U199" i="10"/>
  <c r="W199" i="10" s="1"/>
  <c r="M199" i="10"/>
  <c r="I199" i="10"/>
  <c r="X198" i="10"/>
  <c r="U198" i="10"/>
  <c r="W198" i="10" s="1"/>
  <c r="M198" i="10"/>
  <c r="I198" i="10"/>
  <c r="Y197" i="10"/>
  <c r="X197" i="10"/>
  <c r="U197" i="10"/>
  <c r="W197" i="10" s="1"/>
  <c r="M197" i="10"/>
  <c r="I197" i="10"/>
  <c r="X195" i="10"/>
  <c r="T195" i="10"/>
  <c r="M195" i="10"/>
  <c r="I195" i="10"/>
  <c r="X194" i="10"/>
  <c r="U194" i="10"/>
  <c r="W194" i="10" s="1"/>
  <c r="M194" i="10"/>
  <c r="I194" i="10"/>
  <c r="X193" i="10"/>
  <c r="U193" i="10"/>
  <c r="W193" i="10" s="1"/>
  <c r="M193" i="10"/>
  <c r="I193" i="10"/>
  <c r="X192" i="10"/>
  <c r="M192" i="10"/>
  <c r="I192" i="10"/>
  <c r="Y191" i="10"/>
  <c r="X191" i="10"/>
  <c r="U191" i="10"/>
  <c r="W191" i="10" s="1"/>
  <c r="M191" i="10"/>
  <c r="I191" i="10"/>
  <c r="X190" i="10"/>
  <c r="U190" i="10"/>
  <c r="W190" i="10" s="1"/>
  <c r="M190" i="10"/>
  <c r="I190" i="10"/>
  <c r="X189" i="10"/>
  <c r="M189" i="10"/>
  <c r="I189" i="10"/>
  <c r="X188" i="10"/>
  <c r="U188" i="10"/>
  <c r="W188" i="10" s="1"/>
  <c r="M188" i="10"/>
  <c r="I188" i="10"/>
  <c r="X187" i="10"/>
  <c r="U187" i="10"/>
  <c r="W187" i="10" s="1"/>
  <c r="M187" i="10"/>
  <c r="I187" i="10"/>
  <c r="X186" i="10"/>
  <c r="U186" i="10"/>
  <c r="W186" i="10" s="1"/>
  <c r="M186" i="10"/>
  <c r="I186" i="10"/>
  <c r="X185" i="10"/>
  <c r="U185" i="10"/>
  <c r="W185" i="10" s="1"/>
  <c r="M185" i="10"/>
  <c r="I185" i="10"/>
  <c r="X184" i="10"/>
  <c r="U184" i="10"/>
  <c r="W184" i="10" s="1"/>
  <c r="M184" i="10"/>
  <c r="I184" i="10"/>
  <c r="X183" i="10"/>
  <c r="U183" i="10"/>
  <c r="W183" i="10" s="1"/>
  <c r="M183" i="10"/>
  <c r="I183" i="10"/>
  <c r="X182" i="10"/>
  <c r="U182" i="10"/>
  <c r="W182" i="10" s="1"/>
  <c r="M182" i="10"/>
  <c r="I182" i="10"/>
  <c r="X181" i="10"/>
  <c r="M181" i="10"/>
  <c r="I181" i="10"/>
  <c r="X180" i="10"/>
  <c r="U180" i="10"/>
  <c r="W180" i="10" s="1"/>
  <c r="M180" i="10"/>
  <c r="I180" i="10"/>
  <c r="X179" i="10"/>
  <c r="U179" i="10"/>
  <c r="W179" i="10" s="1"/>
  <c r="M179" i="10"/>
  <c r="I179" i="10"/>
  <c r="X178" i="10"/>
  <c r="T178" i="10"/>
  <c r="M178" i="10"/>
  <c r="I178" i="10"/>
  <c r="X177" i="10"/>
  <c r="U177" i="10"/>
  <c r="W177" i="10" s="1"/>
  <c r="M177" i="10"/>
  <c r="I177" i="10"/>
  <c r="X176" i="10"/>
  <c r="U176" i="10"/>
  <c r="W176" i="10" s="1"/>
  <c r="M176" i="10"/>
  <c r="I176" i="10"/>
  <c r="X175" i="10"/>
  <c r="U175" i="10"/>
  <c r="W175" i="10" s="1"/>
  <c r="M175" i="10"/>
  <c r="I175" i="10"/>
  <c r="X173" i="10"/>
  <c r="U173" i="10"/>
  <c r="W173" i="10" s="1"/>
  <c r="M173" i="10"/>
  <c r="I173" i="10"/>
  <c r="X172" i="10"/>
  <c r="V172" i="10"/>
  <c r="U172" i="10"/>
  <c r="M172" i="10"/>
  <c r="I172" i="10"/>
  <c r="X171" i="10"/>
  <c r="U171" i="10"/>
  <c r="W171" i="10" s="1"/>
  <c r="M171" i="10"/>
  <c r="I171" i="10"/>
  <c r="X170" i="10"/>
  <c r="U170" i="10"/>
  <c r="W170" i="10" s="1"/>
  <c r="M170" i="10"/>
  <c r="I170" i="10"/>
  <c r="X169" i="10"/>
  <c r="U169" i="10"/>
  <c r="W169" i="10" s="1"/>
  <c r="M169" i="10"/>
  <c r="I169" i="10"/>
  <c r="X168" i="10"/>
  <c r="M168" i="10"/>
  <c r="I168" i="10"/>
  <c r="X167" i="10"/>
  <c r="U167" i="10"/>
  <c r="W167" i="10" s="1"/>
  <c r="M167" i="10"/>
  <c r="I167" i="10"/>
  <c r="X166" i="10"/>
  <c r="U166" i="10"/>
  <c r="W166" i="10" s="1"/>
  <c r="M166" i="10"/>
  <c r="I166" i="10"/>
  <c r="X165" i="10"/>
  <c r="U165" i="10"/>
  <c r="W165" i="10" s="1"/>
  <c r="M165" i="10"/>
  <c r="I165" i="10"/>
  <c r="X164" i="10"/>
  <c r="U164" i="10"/>
  <c r="W164" i="10" s="1"/>
  <c r="M164" i="10"/>
  <c r="I164" i="10"/>
  <c r="X163" i="10"/>
  <c r="M163" i="10"/>
  <c r="I163" i="10"/>
  <c r="X162" i="10"/>
  <c r="U162" i="10"/>
  <c r="W162" i="10" s="1"/>
  <c r="M162" i="10"/>
  <c r="I162" i="10"/>
  <c r="X161" i="10"/>
  <c r="U161" i="10"/>
  <c r="W161" i="10" s="1"/>
  <c r="M161" i="10"/>
  <c r="I161" i="10"/>
  <c r="X160" i="10"/>
  <c r="U160" i="10"/>
  <c r="W160" i="10" s="1"/>
  <c r="M160" i="10"/>
  <c r="I160" i="10"/>
  <c r="X159" i="10"/>
  <c r="U159" i="10"/>
  <c r="W159" i="10" s="1"/>
  <c r="M159" i="10"/>
  <c r="I159" i="10"/>
  <c r="X157" i="10"/>
  <c r="U157" i="10"/>
  <c r="W157" i="10" s="1"/>
  <c r="M157" i="10"/>
  <c r="I157" i="10"/>
  <c r="X156" i="10"/>
  <c r="M156" i="10"/>
  <c r="I156" i="10"/>
  <c r="X155" i="10"/>
  <c r="M155" i="10"/>
  <c r="I155" i="10"/>
  <c r="X154" i="10"/>
  <c r="U154" i="10"/>
  <c r="W154" i="10" s="1"/>
  <c r="M154" i="10"/>
  <c r="I154" i="10"/>
  <c r="X153" i="10"/>
  <c r="U153" i="10"/>
  <c r="W153" i="10" s="1"/>
  <c r="M153" i="10"/>
  <c r="I153" i="10"/>
  <c r="X152" i="10"/>
  <c r="M152" i="10"/>
  <c r="I152" i="10"/>
  <c r="X151" i="10"/>
  <c r="U151" i="10"/>
  <c r="W151" i="10" s="1"/>
  <c r="M151" i="10"/>
  <c r="I151" i="10"/>
  <c r="X150" i="10"/>
  <c r="U150" i="10"/>
  <c r="W150" i="10" s="1"/>
  <c r="M150" i="10"/>
  <c r="R150" i="10"/>
  <c r="I150" i="10"/>
  <c r="X149" i="10"/>
  <c r="U149" i="10"/>
  <c r="W149" i="10" s="1"/>
  <c r="M149" i="10"/>
  <c r="I149" i="10"/>
  <c r="X148" i="10"/>
  <c r="U148" i="10"/>
  <c r="W148" i="10" s="1"/>
  <c r="M148" i="10"/>
  <c r="I148" i="10"/>
  <c r="X147" i="10"/>
  <c r="M147" i="10"/>
  <c r="I147" i="10"/>
  <c r="X146" i="10"/>
  <c r="U146" i="10"/>
  <c r="W146" i="10" s="1"/>
  <c r="M146" i="10"/>
  <c r="I146" i="10"/>
  <c r="X145" i="10"/>
  <c r="U145" i="10"/>
  <c r="W145" i="10" s="1"/>
  <c r="M145" i="10"/>
  <c r="I145" i="10"/>
  <c r="X144" i="10"/>
  <c r="T144" i="10"/>
  <c r="M144" i="10"/>
  <c r="I144" i="10"/>
  <c r="X143" i="10"/>
  <c r="U143" i="10"/>
  <c r="W143" i="10" s="1"/>
  <c r="M143" i="10"/>
  <c r="I143" i="10"/>
  <c r="X142" i="10"/>
  <c r="U142" i="10"/>
  <c r="W142" i="10" s="1"/>
  <c r="M142" i="10"/>
  <c r="I142" i="10"/>
  <c r="X141" i="10"/>
  <c r="U141" i="10"/>
  <c r="W141" i="10" s="1"/>
  <c r="M141" i="10"/>
  <c r="I141" i="10"/>
  <c r="X139" i="10"/>
  <c r="T139" i="10"/>
  <c r="M139" i="10"/>
  <c r="I139" i="10"/>
  <c r="X138" i="10"/>
  <c r="U138" i="10"/>
  <c r="W138" i="10" s="1"/>
  <c r="M138" i="10"/>
  <c r="I138" i="10"/>
  <c r="X137" i="10"/>
  <c r="U137" i="10"/>
  <c r="W137" i="10" s="1"/>
  <c r="M137" i="10"/>
  <c r="I137" i="10"/>
  <c r="X136" i="10"/>
  <c r="V136" i="10"/>
  <c r="U136" i="10"/>
  <c r="M136" i="10"/>
  <c r="I136" i="10"/>
  <c r="X135" i="10"/>
  <c r="M135" i="10"/>
  <c r="I135" i="10"/>
  <c r="X134" i="10"/>
  <c r="U134" i="10"/>
  <c r="W134" i="10" s="1"/>
  <c r="M134" i="10"/>
  <c r="I134" i="10"/>
  <c r="X133" i="10"/>
  <c r="U133" i="10"/>
  <c r="W133" i="10" s="1"/>
  <c r="M133" i="10"/>
  <c r="I133" i="10"/>
  <c r="X132" i="10"/>
  <c r="U132" i="10"/>
  <c r="W132" i="10" s="1"/>
  <c r="M132" i="10"/>
  <c r="I132" i="10"/>
  <c r="X131" i="10"/>
  <c r="U131" i="10"/>
  <c r="W131" i="10" s="1"/>
  <c r="M131" i="10"/>
  <c r="I131" i="10"/>
  <c r="X130" i="10"/>
  <c r="U130" i="10"/>
  <c r="W130" i="10" s="1"/>
  <c r="M130" i="10"/>
  <c r="I130" i="10"/>
  <c r="X129" i="10"/>
  <c r="U129" i="10"/>
  <c r="W129" i="10" s="1"/>
  <c r="M129" i="10"/>
  <c r="I129" i="10"/>
  <c r="X128" i="10"/>
  <c r="U128" i="10"/>
  <c r="W128" i="10" s="1"/>
  <c r="M128" i="10"/>
  <c r="I128" i="10"/>
  <c r="X127" i="10"/>
  <c r="U127" i="10"/>
  <c r="W127" i="10" s="1"/>
  <c r="M127" i="10"/>
  <c r="I127" i="10"/>
  <c r="X126" i="10"/>
  <c r="U126" i="10"/>
  <c r="W126" i="10" s="1"/>
  <c r="M126" i="10"/>
  <c r="I126" i="10"/>
  <c r="X125" i="10"/>
  <c r="U125" i="10"/>
  <c r="W125" i="10" s="1"/>
  <c r="M125" i="10"/>
  <c r="I125" i="10"/>
  <c r="X124" i="10"/>
  <c r="T124" i="10"/>
  <c r="U124" i="10" s="1"/>
  <c r="W124" i="10" s="1"/>
  <c r="M124" i="10"/>
  <c r="I124" i="10"/>
  <c r="X123" i="10"/>
  <c r="U123" i="10"/>
  <c r="W123" i="10" s="1"/>
  <c r="M123" i="10"/>
  <c r="I123" i="10"/>
  <c r="X122" i="10"/>
  <c r="U122" i="10"/>
  <c r="W122" i="10" s="1"/>
  <c r="M122" i="10"/>
  <c r="I122" i="10"/>
  <c r="X121" i="10"/>
  <c r="U121" i="10"/>
  <c r="W121" i="10" s="1"/>
  <c r="M121" i="10"/>
  <c r="I121" i="10"/>
  <c r="X119" i="10"/>
  <c r="U119" i="10"/>
  <c r="W119" i="10" s="1"/>
  <c r="M119" i="10"/>
  <c r="I119" i="10"/>
  <c r="X118" i="10"/>
  <c r="V118" i="10"/>
  <c r="U118" i="10"/>
  <c r="M118" i="10"/>
  <c r="I118" i="10"/>
  <c r="X117" i="10"/>
  <c r="U117" i="10"/>
  <c r="W117" i="10" s="1"/>
  <c r="M117" i="10"/>
  <c r="I117" i="10"/>
  <c r="Y116" i="10"/>
  <c r="X116" i="10"/>
  <c r="U116" i="10"/>
  <c r="W116" i="10" s="1"/>
  <c r="M116" i="10"/>
  <c r="I116" i="10"/>
  <c r="X115" i="10"/>
  <c r="U115" i="10"/>
  <c r="W115" i="10" s="1"/>
  <c r="M115" i="10"/>
  <c r="I115" i="10"/>
  <c r="X114" i="10"/>
  <c r="U114" i="10"/>
  <c r="W114" i="10" s="1"/>
  <c r="M114" i="10"/>
  <c r="I114" i="10"/>
  <c r="X113" i="10"/>
  <c r="U113" i="10"/>
  <c r="W113" i="10" s="1"/>
  <c r="M113" i="10"/>
  <c r="I113" i="10"/>
  <c r="X112" i="10"/>
  <c r="U112" i="10"/>
  <c r="W112" i="10" s="1"/>
  <c r="M112" i="10"/>
  <c r="I112" i="10"/>
  <c r="X111" i="10"/>
  <c r="U111" i="10"/>
  <c r="W111" i="10" s="1"/>
  <c r="M111" i="10"/>
  <c r="I111" i="10"/>
  <c r="X110" i="10"/>
  <c r="U110" i="10"/>
  <c r="W110" i="10" s="1"/>
  <c r="M110" i="10"/>
  <c r="I110" i="10"/>
  <c r="X109" i="10"/>
  <c r="U109" i="10"/>
  <c r="W109" i="10" s="1"/>
  <c r="M109" i="10"/>
  <c r="I109" i="10"/>
  <c r="X108" i="10"/>
  <c r="U108" i="10"/>
  <c r="W108" i="10" s="1"/>
  <c r="M108" i="10"/>
  <c r="I108" i="10"/>
  <c r="X107" i="10"/>
  <c r="U107" i="10"/>
  <c r="W107" i="10" s="1"/>
  <c r="M107" i="10"/>
  <c r="I107" i="10"/>
  <c r="X106" i="10"/>
  <c r="T106" i="10"/>
  <c r="M106" i="10"/>
  <c r="I106" i="10"/>
  <c r="X105" i="10"/>
  <c r="U105" i="10"/>
  <c r="W105" i="10" s="1"/>
  <c r="M105" i="10"/>
  <c r="I105" i="10"/>
  <c r="X104" i="10"/>
  <c r="U104" i="10"/>
  <c r="W104" i="10" s="1"/>
  <c r="M104" i="10"/>
  <c r="I104" i="10"/>
  <c r="X103" i="10"/>
  <c r="U103" i="10"/>
  <c r="W103" i="10" s="1"/>
  <c r="M103" i="10"/>
  <c r="I103" i="10"/>
  <c r="X101" i="10"/>
  <c r="U101" i="10"/>
  <c r="W101" i="10" s="1"/>
  <c r="M101" i="10"/>
  <c r="I101" i="10"/>
  <c r="X100" i="10"/>
  <c r="U100" i="10"/>
  <c r="W100" i="10" s="1"/>
  <c r="M100" i="10"/>
  <c r="I100" i="10"/>
  <c r="X99" i="10"/>
  <c r="V99" i="10"/>
  <c r="U99" i="10"/>
  <c r="M99" i="10"/>
  <c r="I99" i="10"/>
  <c r="X98" i="10"/>
  <c r="M98" i="10"/>
  <c r="I98" i="10"/>
  <c r="X97" i="10"/>
  <c r="U97" i="10"/>
  <c r="W97" i="10" s="1"/>
  <c r="M97" i="10"/>
  <c r="I97" i="10"/>
  <c r="X96" i="10"/>
  <c r="U96" i="10"/>
  <c r="W96" i="10" s="1"/>
  <c r="M96" i="10"/>
  <c r="I96" i="10"/>
  <c r="X95" i="10"/>
  <c r="M95" i="10"/>
  <c r="I95" i="10"/>
  <c r="X94" i="10"/>
  <c r="U94" i="10"/>
  <c r="W94" i="10" s="1"/>
  <c r="M94" i="10"/>
  <c r="I94" i="10"/>
  <c r="X93" i="10"/>
  <c r="U93" i="10"/>
  <c r="W93" i="10" s="1"/>
  <c r="M93" i="10"/>
  <c r="I93" i="10"/>
  <c r="X92" i="10"/>
  <c r="U92" i="10"/>
  <c r="W92" i="10" s="1"/>
  <c r="M92" i="10"/>
  <c r="I92" i="10"/>
  <c r="X91" i="10"/>
  <c r="U91" i="10"/>
  <c r="W91" i="10" s="1"/>
  <c r="M91" i="10"/>
  <c r="I91" i="10"/>
  <c r="X90" i="10"/>
  <c r="M90" i="10"/>
  <c r="I90" i="10"/>
  <c r="X89" i="10"/>
  <c r="U89" i="10"/>
  <c r="W89" i="10" s="1"/>
  <c r="M89" i="10"/>
  <c r="I89" i="10"/>
  <c r="X88" i="10"/>
  <c r="U88" i="10"/>
  <c r="W88" i="10" s="1"/>
  <c r="M88" i="10"/>
  <c r="I88" i="10"/>
  <c r="X87" i="10"/>
  <c r="U87" i="10"/>
  <c r="W87" i="10" s="1"/>
  <c r="M87" i="10"/>
  <c r="I87" i="10"/>
  <c r="X86" i="10"/>
  <c r="U86" i="10"/>
  <c r="W86" i="10" s="1"/>
  <c r="M86" i="10"/>
  <c r="I86" i="10"/>
  <c r="X85" i="10"/>
  <c r="U85" i="10"/>
  <c r="W85" i="10" s="1"/>
  <c r="M85" i="10"/>
  <c r="I85" i="10"/>
  <c r="X83" i="10"/>
  <c r="U83" i="10"/>
  <c r="W83" i="10" s="1"/>
  <c r="M83" i="10"/>
  <c r="I83" i="10"/>
  <c r="X82" i="10"/>
  <c r="V82" i="10"/>
  <c r="U82" i="10"/>
  <c r="M82" i="10"/>
  <c r="I82" i="10"/>
  <c r="R82" i="10" s="1"/>
  <c r="X81" i="10"/>
  <c r="U81" i="10"/>
  <c r="W81" i="10" s="1"/>
  <c r="M81" i="10"/>
  <c r="R81" i="10"/>
  <c r="I81" i="10"/>
  <c r="Q81" i="10"/>
  <c r="X80" i="10"/>
  <c r="U80" i="10"/>
  <c r="W80" i="10" s="1"/>
  <c r="M80" i="10"/>
  <c r="R80" i="10" s="1"/>
  <c r="I80" i="10"/>
  <c r="X79" i="10"/>
  <c r="U79" i="10"/>
  <c r="W79" i="10" s="1"/>
  <c r="M79" i="10"/>
  <c r="I79" i="10"/>
  <c r="X78" i="10"/>
  <c r="M78" i="10"/>
  <c r="I78" i="10"/>
  <c r="X77" i="10"/>
  <c r="U77" i="10"/>
  <c r="W77" i="10" s="1"/>
  <c r="M77" i="10"/>
  <c r="I77" i="10"/>
  <c r="X76" i="10"/>
  <c r="U76" i="10"/>
  <c r="W76" i="10" s="1"/>
  <c r="M76" i="10"/>
  <c r="I76" i="10"/>
  <c r="X75" i="10"/>
  <c r="U75" i="10"/>
  <c r="W75" i="10" s="1"/>
  <c r="M75" i="10"/>
  <c r="I75" i="10"/>
  <c r="R75" i="10" s="1"/>
  <c r="X74" i="10"/>
  <c r="U74" i="10"/>
  <c r="W74" i="10" s="1"/>
  <c r="M74" i="10"/>
  <c r="I74" i="10"/>
  <c r="R74" i="10" s="1"/>
  <c r="X73" i="10"/>
  <c r="M73" i="10"/>
  <c r="I73" i="10"/>
  <c r="X72" i="10"/>
  <c r="U72" i="10"/>
  <c r="W72" i="10" s="1"/>
  <c r="M72" i="10"/>
  <c r="I72" i="10"/>
  <c r="X71" i="10"/>
  <c r="U71" i="10"/>
  <c r="W71" i="10" s="1"/>
  <c r="M71" i="10"/>
  <c r="I71" i="10"/>
  <c r="X70" i="10"/>
  <c r="T70" i="10"/>
  <c r="M70" i="10"/>
  <c r="I70" i="10"/>
  <c r="X69" i="10"/>
  <c r="U69" i="10"/>
  <c r="W69" i="10" s="1"/>
  <c r="M69" i="10"/>
  <c r="I69" i="10"/>
  <c r="R69" i="10" s="1"/>
  <c r="X68" i="10"/>
  <c r="U68" i="10"/>
  <c r="W68" i="10" s="1"/>
  <c r="M68" i="10"/>
  <c r="I68" i="10"/>
  <c r="X67" i="10"/>
  <c r="U67" i="10"/>
  <c r="W67" i="10" s="1"/>
  <c r="M67" i="10"/>
  <c r="I67" i="10"/>
  <c r="X65" i="10"/>
  <c r="T65" i="10"/>
  <c r="U65" i="10" s="1"/>
  <c r="W65" i="10" s="1"/>
  <c r="M65" i="10"/>
  <c r="I65" i="10"/>
  <c r="X64" i="10"/>
  <c r="U64" i="10"/>
  <c r="W64" i="10" s="1"/>
  <c r="M64" i="10"/>
  <c r="I64" i="10"/>
  <c r="X63" i="10"/>
  <c r="U63" i="10"/>
  <c r="W63" i="10" s="1"/>
  <c r="M63" i="10"/>
  <c r="I63" i="10"/>
  <c r="X62" i="10"/>
  <c r="M62" i="10"/>
  <c r="I62" i="10"/>
  <c r="X61" i="10"/>
  <c r="U61" i="10"/>
  <c r="W61" i="10" s="1"/>
  <c r="M61" i="10"/>
  <c r="I61" i="10"/>
  <c r="X60" i="10"/>
  <c r="U60" i="10"/>
  <c r="W60" i="10" s="1"/>
  <c r="M60" i="10"/>
  <c r="I60" i="10"/>
  <c r="X59" i="10"/>
  <c r="U59" i="10"/>
  <c r="W59" i="10" s="1"/>
  <c r="M59" i="10"/>
  <c r="I59" i="10"/>
  <c r="X58" i="10"/>
  <c r="U58" i="10"/>
  <c r="W58" i="10" s="1"/>
  <c r="M58" i="10"/>
  <c r="I58" i="10"/>
  <c r="X57" i="10"/>
  <c r="U57" i="10"/>
  <c r="W57" i="10" s="1"/>
  <c r="M57" i="10"/>
  <c r="I57" i="10"/>
  <c r="X56" i="10"/>
  <c r="U56" i="10"/>
  <c r="W56" i="10" s="1"/>
  <c r="M56" i="10"/>
  <c r="I56" i="10"/>
  <c r="X55" i="10"/>
  <c r="U55" i="10"/>
  <c r="W55" i="10" s="1"/>
  <c r="M55" i="10"/>
  <c r="I55" i="10"/>
  <c r="X54" i="10"/>
  <c r="U54" i="10"/>
  <c r="W54" i="10" s="1"/>
  <c r="M54" i="10"/>
  <c r="I54" i="10"/>
  <c r="X53" i="10"/>
  <c r="U53" i="10"/>
  <c r="W53" i="10" s="1"/>
  <c r="M53" i="10"/>
  <c r="I53" i="10"/>
  <c r="X52" i="10"/>
  <c r="U52" i="10"/>
  <c r="W52" i="10" s="1"/>
  <c r="M52" i="10"/>
  <c r="I52" i="10"/>
  <c r="X51" i="10"/>
  <c r="T51" i="10"/>
  <c r="M51" i="10"/>
  <c r="I51" i="10"/>
  <c r="X50" i="10"/>
  <c r="U50" i="10"/>
  <c r="W50" i="10" s="1"/>
  <c r="M50" i="10"/>
  <c r="I50" i="10"/>
  <c r="X49" i="10"/>
  <c r="U49" i="10"/>
  <c r="W49" i="10" s="1"/>
  <c r="M49" i="10"/>
  <c r="I49" i="10"/>
  <c r="X48" i="10"/>
  <c r="V48" i="10"/>
  <c r="U48" i="10"/>
  <c r="M48" i="10"/>
  <c r="I48" i="10"/>
  <c r="Y46" i="10"/>
  <c r="X46" i="10"/>
  <c r="U46" i="10"/>
  <c r="W46" i="10" s="1"/>
  <c r="M46" i="10"/>
  <c r="I46" i="10"/>
  <c r="X45" i="10"/>
  <c r="V45" i="10"/>
  <c r="U45" i="10"/>
  <c r="M45" i="10"/>
  <c r="I45" i="10"/>
  <c r="X44" i="10"/>
  <c r="U44" i="10"/>
  <c r="W44" i="10" s="1"/>
  <c r="M44" i="10"/>
  <c r="I44" i="10"/>
  <c r="X43" i="10"/>
  <c r="U43" i="10"/>
  <c r="W43" i="10" s="1"/>
  <c r="M43" i="10"/>
  <c r="I43" i="10"/>
  <c r="X42" i="10"/>
  <c r="U42" i="10"/>
  <c r="W42" i="10" s="1"/>
  <c r="M42" i="10"/>
  <c r="I42" i="10"/>
  <c r="X41" i="10"/>
  <c r="M41" i="10"/>
  <c r="I41" i="10"/>
  <c r="X40" i="10"/>
  <c r="U40" i="10"/>
  <c r="W40" i="10" s="1"/>
  <c r="M40" i="10"/>
  <c r="I40" i="10"/>
  <c r="X39" i="10"/>
  <c r="U39" i="10"/>
  <c r="W39" i="10" s="1"/>
  <c r="M39" i="10"/>
  <c r="I39" i="10"/>
  <c r="X38" i="10"/>
  <c r="U38" i="10"/>
  <c r="W38" i="10" s="1"/>
  <c r="M38" i="10"/>
  <c r="I38" i="10"/>
  <c r="X37" i="10"/>
  <c r="U37" i="10"/>
  <c r="W37" i="10" s="1"/>
  <c r="M37" i="10"/>
  <c r="I37" i="10"/>
  <c r="X36" i="10"/>
  <c r="M36" i="10"/>
  <c r="I36" i="10"/>
  <c r="X35" i="10"/>
  <c r="U35" i="10"/>
  <c r="W35" i="10" s="1"/>
  <c r="M35" i="10"/>
  <c r="I35" i="10"/>
  <c r="X34" i="10"/>
  <c r="U34" i="10"/>
  <c r="W34" i="10" s="1"/>
  <c r="M34" i="10"/>
  <c r="I34" i="10"/>
  <c r="X33" i="10"/>
  <c r="T33" i="10"/>
  <c r="M33" i="10"/>
  <c r="I33" i="10"/>
  <c r="X32" i="10"/>
  <c r="U32" i="10"/>
  <c r="W32" i="10" s="1"/>
  <c r="M32" i="10"/>
  <c r="I32" i="10"/>
  <c r="Y31" i="10"/>
  <c r="X31" i="10"/>
  <c r="U31" i="10"/>
  <c r="W31" i="10" s="1"/>
  <c r="M31" i="10"/>
  <c r="I31" i="10"/>
  <c r="X30" i="10"/>
  <c r="U30" i="10"/>
  <c r="W30" i="10" s="1"/>
  <c r="M30" i="10"/>
  <c r="I30" i="10"/>
  <c r="X28" i="10"/>
  <c r="U28" i="10"/>
  <c r="W28" i="10" s="1"/>
  <c r="M28" i="10"/>
  <c r="I28" i="10"/>
  <c r="X27" i="10"/>
  <c r="U27" i="10"/>
  <c r="W27" i="10" s="1"/>
  <c r="M27" i="10"/>
  <c r="I27" i="10"/>
  <c r="X26" i="10"/>
  <c r="U26" i="10"/>
  <c r="W26" i="10" s="1"/>
  <c r="M26" i="10"/>
  <c r="I26" i="10"/>
  <c r="X25" i="10"/>
  <c r="U25" i="10"/>
  <c r="W25" i="10" s="1"/>
  <c r="M25" i="10"/>
  <c r="I25" i="10"/>
  <c r="X24" i="10"/>
  <c r="M24" i="10"/>
  <c r="I24" i="10"/>
  <c r="X23" i="10"/>
  <c r="U23" i="10"/>
  <c r="W23" i="10" s="1"/>
  <c r="M23" i="10"/>
  <c r="I23" i="10"/>
  <c r="X22" i="10"/>
  <c r="U22" i="10"/>
  <c r="W22" i="10" s="1"/>
  <c r="M22" i="10"/>
  <c r="I22" i="10"/>
  <c r="X21" i="10"/>
  <c r="U21" i="10"/>
  <c r="W21" i="10" s="1"/>
  <c r="M21" i="10"/>
  <c r="I21" i="10"/>
  <c r="X20" i="10"/>
  <c r="U20" i="10"/>
  <c r="W20" i="10" s="1"/>
  <c r="M20" i="10"/>
  <c r="I20" i="10"/>
  <c r="X19" i="10"/>
  <c r="M19" i="10"/>
  <c r="I19" i="10"/>
  <c r="X18" i="10"/>
  <c r="U18" i="10"/>
  <c r="W18" i="10" s="1"/>
  <c r="M18" i="10"/>
  <c r="I18" i="10"/>
  <c r="X17" i="10"/>
  <c r="U17" i="10"/>
  <c r="W17" i="10" s="1"/>
  <c r="M17" i="10"/>
  <c r="I17" i="10"/>
  <c r="R17" i="10" s="1"/>
  <c r="X16" i="10"/>
  <c r="U16" i="10"/>
  <c r="W16" i="10" s="1"/>
  <c r="M16" i="10"/>
  <c r="I16" i="10"/>
  <c r="Y481" i="10" l="1"/>
  <c r="Y486" i="10"/>
  <c r="Y657" i="10"/>
  <c r="Y70" i="10"/>
  <c r="Y50" i="10"/>
  <c r="Y68" i="10"/>
  <c r="Y100" i="10"/>
  <c r="Y210" i="10"/>
  <c r="Y224" i="10"/>
  <c r="Y272" i="10"/>
  <c r="Y284" i="10"/>
  <c r="Y289" i="10"/>
  <c r="Y317" i="10"/>
  <c r="Y335" i="10"/>
  <c r="Y340" i="10"/>
  <c r="Y363" i="10"/>
  <c r="Y368" i="10"/>
  <c r="Y384" i="10"/>
  <c r="Y389" i="10"/>
  <c r="Y517" i="10"/>
  <c r="Y533" i="10"/>
  <c r="Y538" i="10"/>
  <c r="Y543" i="10"/>
  <c r="Y573" i="10"/>
  <c r="Y596" i="10"/>
  <c r="Y148" i="10"/>
  <c r="Y156" i="10"/>
  <c r="Y176" i="10"/>
  <c r="Y20" i="10"/>
  <c r="Y25" i="10"/>
  <c r="Y33" i="10"/>
  <c r="Y111" i="10"/>
  <c r="Y151" i="10"/>
  <c r="Y265" i="10"/>
  <c r="Y270" i="10"/>
  <c r="Y323" i="10"/>
  <c r="Y345" i="10"/>
  <c r="Y379" i="10"/>
  <c r="Y412" i="10"/>
  <c r="Y500" i="10"/>
  <c r="Y523" i="10"/>
  <c r="Y556" i="10"/>
  <c r="Y579" i="10"/>
  <c r="Y589" i="10"/>
  <c r="Y594" i="10"/>
  <c r="Y613" i="10"/>
  <c r="Y11" i="10"/>
  <c r="Y605" i="10"/>
  <c r="Y603" i="10"/>
  <c r="Y10" i="10"/>
  <c r="Y186" i="10"/>
  <c r="Y8" i="10"/>
  <c r="Y7" i="10"/>
  <c r="Y6" i="10"/>
  <c r="Y12" i="10"/>
  <c r="Y9" i="10"/>
  <c r="Y5" i="10"/>
  <c r="Y13" i="10"/>
  <c r="Y4" i="10"/>
  <c r="Y3" i="10"/>
  <c r="U383" i="10"/>
  <c r="W383" i="10" s="1"/>
  <c r="Y675" i="10"/>
  <c r="Y21" i="10"/>
  <c r="Y36" i="10"/>
  <c r="Y39" i="10"/>
  <c r="Y73" i="10"/>
  <c r="Y88" i="10"/>
  <c r="Y90" i="10"/>
  <c r="Y93" i="10"/>
  <c r="Y95" i="10"/>
  <c r="Y123" i="10"/>
  <c r="Y138" i="10"/>
  <c r="Y154" i="10"/>
  <c r="Y173" i="10"/>
  <c r="Y179" i="10"/>
  <c r="Y184" i="10"/>
  <c r="Y231" i="10"/>
  <c r="Y246" i="10"/>
  <c r="Y262" i="10"/>
  <c r="Y268" i="10"/>
  <c r="Y273" i="10"/>
  <c r="Y282" i="10"/>
  <c r="Y287" i="10"/>
  <c r="Y292" i="10"/>
  <c r="Y303" i="10"/>
  <c r="Y326" i="10"/>
  <c r="Y328" i="10"/>
  <c r="Y343" i="10"/>
  <c r="Y349" i="10"/>
  <c r="Y354" i="10"/>
  <c r="Y371" i="10"/>
  <c r="Y392" i="10"/>
  <c r="Y394" i="10"/>
  <c r="Y397" i="10"/>
  <c r="Y399" i="10"/>
  <c r="Y415" i="10"/>
  <c r="Y425" i="10"/>
  <c r="Y430" i="10"/>
  <c r="Y456" i="10"/>
  <c r="Y461" i="10"/>
  <c r="Y466" i="10"/>
  <c r="Y472" i="10"/>
  <c r="Y474" i="10"/>
  <c r="Y492" i="10"/>
  <c r="Y494" i="10"/>
  <c r="Y498" i="10"/>
  <c r="Y503" i="10"/>
  <c r="Y524" i="10"/>
  <c r="Y541" i="10"/>
  <c r="Y546" i="10"/>
  <c r="Y559" i="10"/>
  <c r="Y564" i="10"/>
  <c r="Y597" i="10"/>
  <c r="Y606" i="10"/>
  <c r="Y621" i="10"/>
  <c r="Y627" i="10"/>
  <c r="Y632" i="10"/>
  <c r="Y637" i="10"/>
  <c r="Y660" i="10"/>
  <c r="Y669" i="10"/>
  <c r="Y671" i="10"/>
  <c r="Y34" i="10"/>
  <c r="Y41" i="10"/>
  <c r="Y48" i="10"/>
  <c r="Y53" i="10"/>
  <c r="Y58" i="10"/>
  <c r="Y71" i="10"/>
  <c r="Y76" i="10"/>
  <c r="Y18" i="10"/>
  <c r="Y23" i="10"/>
  <c r="Y55" i="10"/>
  <c r="Y60" i="10"/>
  <c r="Y62" i="10"/>
  <c r="Y85" i="10"/>
  <c r="Y104" i="10"/>
  <c r="Y119" i="10"/>
  <c r="Y125" i="10"/>
  <c r="Y130" i="10"/>
  <c r="Y141" i="10"/>
  <c r="Y146" i="10"/>
  <c r="Y160" i="10"/>
  <c r="Y165" i="10"/>
  <c r="Y170" i="10"/>
  <c r="Y194" i="10"/>
  <c r="Y200" i="10"/>
  <c r="Y205" i="10"/>
  <c r="Y214" i="10"/>
  <c r="Y219" i="10"/>
  <c r="Y227" i="10"/>
  <c r="Y233" i="10"/>
  <c r="Y235" i="10"/>
  <c r="Y238" i="10"/>
  <c r="Y249" i="10"/>
  <c r="Y254" i="10"/>
  <c r="Y259" i="10"/>
  <c r="Y278" i="10"/>
  <c r="Y294" i="10"/>
  <c r="Y296" i="10"/>
  <c r="Y300" i="10"/>
  <c r="Y305" i="10"/>
  <c r="Y310" i="10"/>
  <c r="Y315" i="10"/>
  <c r="Y321" i="10"/>
  <c r="Y333" i="10"/>
  <c r="Y338" i="10"/>
  <c r="Y356" i="10"/>
  <c r="Y382" i="10"/>
  <c r="Y387" i="10"/>
  <c r="Y404" i="10"/>
  <c r="Y409" i="10"/>
  <c r="Y422" i="10"/>
  <c r="Y427" i="10"/>
  <c r="Y432" i="10"/>
  <c r="Y446" i="10"/>
  <c r="Y463" i="10"/>
  <c r="Y469" i="10"/>
  <c r="Y479" i="10"/>
  <c r="Y484" i="10"/>
  <c r="Y489" i="10"/>
  <c r="Y505" i="10"/>
  <c r="Y510" i="10"/>
  <c r="Y531" i="10"/>
  <c r="Y536" i="10"/>
  <c r="Y549" i="10"/>
  <c r="Y561" i="10"/>
  <c r="Y566" i="10"/>
  <c r="Y571" i="10"/>
  <c r="Y587" i="10"/>
  <c r="Y592" i="10"/>
  <c r="Y608" i="10"/>
  <c r="Y634" i="10"/>
  <c r="Y639" i="10"/>
  <c r="Y650" i="10"/>
  <c r="Y652" i="10"/>
  <c r="Y662" i="10"/>
  <c r="Y664" i="10"/>
  <c r="Y666" i="10"/>
  <c r="Y38" i="10"/>
  <c r="Y43" i="10"/>
  <c r="Y52" i="10"/>
  <c r="Y57" i="10"/>
  <c r="Y75" i="10"/>
  <c r="Y80" i="10"/>
  <c r="Y87" i="10"/>
  <c r="Y92" i="10"/>
  <c r="Y97" i="10"/>
  <c r="Y122" i="10"/>
  <c r="Y137" i="10"/>
  <c r="Y143" i="10"/>
  <c r="Y153" i="10"/>
  <c r="Y155" i="10"/>
  <c r="Y162" i="10"/>
  <c r="Y167" i="10"/>
  <c r="Y172" i="10"/>
  <c r="Y183" i="10"/>
  <c r="Y216" i="10"/>
  <c r="Y230" i="10"/>
  <c r="Y232" i="10"/>
  <c r="Y245" i="10"/>
  <c r="Y251" i="10"/>
  <c r="Y256" i="10"/>
  <c r="Y261" i="10"/>
  <c r="Y281" i="10"/>
  <c r="Y286" i="10"/>
  <c r="Y291" i="10"/>
  <c r="Y302" i="10"/>
  <c r="Y304" i="10"/>
  <c r="Y307" i="10"/>
  <c r="Y312" i="10"/>
  <c r="Y330" i="10"/>
  <c r="Y353" i="10"/>
  <c r="Y355" i="10"/>
  <c r="Y370" i="10"/>
  <c r="Y375" i="10"/>
  <c r="Y396" i="10"/>
  <c r="Y401" i="10"/>
  <c r="Y419" i="10"/>
  <c r="Y424" i="10"/>
  <c r="Y426" i="10"/>
  <c r="Y429" i="10"/>
  <c r="Y455" i="10"/>
  <c r="Y460" i="10"/>
  <c r="Y462" i="10"/>
  <c r="Y465" i="10"/>
  <c r="Y467" i="10"/>
  <c r="Y471" i="10"/>
  <c r="Y476" i="10"/>
  <c r="Y491" i="10"/>
  <c r="Y497" i="10"/>
  <c r="Y502" i="10"/>
  <c r="Y504" i="10"/>
  <c r="Y528" i="10"/>
  <c r="Y545" i="10"/>
  <c r="Y558" i="10"/>
  <c r="Y563" i="10"/>
  <c r="Y584" i="10"/>
  <c r="Y620" i="10"/>
  <c r="Y626" i="10"/>
  <c r="Y631" i="10"/>
  <c r="Y633" i="10"/>
  <c r="Y636" i="10"/>
  <c r="Y638" i="10"/>
  <c r="Y659" i="10"/>
  <c r="Y668" i="10"/>
  <c r="Y673" i="10"/>
  <c r="Y103" i="10"/>
  <c r="Y108" i="10"/>
  <c r="Y113" i="10"/>
  <c r="Y118" i="10"/>
  <c r="Y129" i="10"/>
  <c r="Y134" i="10"/>
  <c r="Y145" i="10"/>
  <c r="Y159" i="10"/>
  <c r="Y164" i="10"/>
  <c r="Y169" i="10"/>
  <c r="Y188" i="10"/>
  <c r="Y193" i="10"/>
  <c r="Y195" i="10"/>
  <c r="Y199" i="10"/>
  <c r="Y201" i="10"/>
  <c r="Y204" i="10"/>
  <c r="Y206" i="10"/>
  <c r="Y209" i="10"/>
  <c r="Y213" i="10"/>
  <c r="Y218" i="10"/>
  <c r="Y221" i="10"/>
  <c r="Y226" i="10"/>
  <c r="Y237" i="10"/>
  <c r="Y242" i="10"/>
  <c r="Y253" i="10"/>
  <c r="Y258" i="10"/>
  <c r="Y277" i="10"/>
  <c r="Y279" i="10"/>
  <c r="Y299" i="10"/>
  <c r="Y309" i="10"/>
  <c r="Y314" i="10"/>
  <c r="Y320" i="10"/>
  <c r="Y322" i="10"/>
  <c r="Y332" i="10"/>
  <c r="Y337" i="10"/>
  <c r="Y339" i="10"/>
  <c r="Y360" i="10"/>
  <c r="Y365" i="10"/>
  <c r="Y381" i="10"/>
  <c r="Y386" i="10"/>
  <c r="Y403" i="10"/>
  <c r="Y408" i="10"/>
  <c r="Y421" i="10"/>
  <c r="Y436" i="10"/>
  <c r="Y439" i="10"/>
  <c r="Y445" i="10"/>
  <c r="Y450" i="10"/>
  <c r="Y478" i="10"/>
  <c r="Y480" i="10"/>
  <c r="Y483" i="10"/>
  <c r="Y485" i="10"/>
  <c r="Y509" i="10"/>
  <c r="Y514" i="10"/>
  <c r="Y530" i="10"/>
  <c r="Y535" i="10"/>
  <c r="Y553" i="10"/>
  <c r="Y570" i="10"/>
  <c r="Y576" i="10"/>
  <c r="Y586" i="10"/>
  <c r="Y588" i="10"/>
  <c r="Y591" i="10"/>
  <c r="Y593" i="10"/>
  <c r="Y599" i="10"/>
  <c r="Y610" i="10"/>
  <c r="Y615" i="10"/>
  <c r="Y643" i="10"/>
  <c r="Y648" i="10"/>
  <c r="Y654" i="10"/>
  <c r="Y665" i="10"/>
  <c r="Y676" i="10"/>
  <c r="Y17" i="10"/>
  <c r="Y22" i="10"/>
  <c r="Y24" i="10"/>
  <c r="Y64" i="10"/>
  <c r="Y83" i="10"/>
  <c r="Y30" i="10"/>
  <c r="Y35" i="10"/>
  <c r="Y40" i="10"/>
  <c r="Y45" i="10"/>
  <c r="Y49" i="10"/>
  <c r="Y67" i="10"/>
  <c r="Y72" i="10"/>
  <c r="Y77" i="10"/>
  <c r="Y89" i="10"/>
  <c r="Y94" i="10"/>
  <c r="Y99" i="10"/>
  <c r="Y110" i="10"/>
  <c r="Y115" i="10"/>
  <c r="Y150" i="10"/>
  <c r="Y152" i="10"/>
  <c r="Y175" i="10"/>
  <c r="Y180" i="10"/>
  <c r="Y185" i="10"/>
  <c r="Y190" i="10"/>
  <c r="Y223" i="10"/>
  <c r="Y264" i="10"/>
  <c r="Y269" i="10"/>
  <c r="Y274" i="10"/>
  <c r="Y283" i="10"/>
  <c r="Y288" i="10"/>
  <c r="Y327" i="10"/>
  <c r="Y344" i="10"/>
  <c r="Y350" i="10"/>
  <c r="Y352" i="10"/>
  <c r="Y362" i="10"/>
  <c r="Y367" i="10"/>
  <c r="Y372" i="10"/>
  <c r="Y378" i="10"/>
  <c r="Y383" i="10"/>
  <c r="Y393" i="10"/>
  <c r="Y398" i="10"/>
  <c r="Y416" i="10"/>
  <c r="Y438" i="10"/>
  <c r="Y442" i="10"/>
  <c r="Y452" i="10"/>
  <c r="Y454" i="10"/>
  <c r="Y457" i="10"/>
  <c r="Y473" i="10"/>
  <c r="Y493" i="10"/>
  <c r="Y499" i="10"/>
  <c r="Y516" i="10"/>
  <c r="Y520" i="10"/>
  <c r="Y525" i="10"/>
  <c r="Y542" i="10"/>
  <c r="Y555" i="10"/>
  <c r="Y578" i="10"/>
  <c r="Y581" i="10"/>
  <c r="Y598" i="10"/>
  <c r="Y602" i="10"/>
  <c r="Y607" i="10"/>
  <c r="Y612" i="10"/>
  <c r="Y617" i="10"/>
  <c r="Y619" i="10"/>
  <c r="Y622" i="10"/>
  <c r="Y628" i="10"/>
  <c r="Y630" i="10"/>
  <c r="Y645" i="10"/>
  <c r="Y656" i="10"/>
  <c r="Y658" i="10"/>
  <c r="Y670" i="10"/>
  <c r="Y678" i="10"/>
  <c r="Y28" i="10"/>
  <c r="Y37" i="10"/>
  <c r="Y42" i="10"/>
  <c r="Y56" i="10"/>
  <c r="Y61" i="10"/>
  <c r="Y74" i="10"/>
  <c r="Y79" i="10"/>
  <c r="Y86" i="10"/>
  <c r="Y91" i="10"/>
  <c r="Y96" i="10"/>
  <c r="Y98" i="10"/>
  <c r="Y105" i="10"/>
  <c r="Y121" i="10"/>
  <c r="Y126" i="10"/>
  <c r="Y131" i="10"/>
  <c r="Y136" i="10"/>
  <c r="Y142" i="10"/>
  <c r="Y161" i="10"/>
  <c r="Y166" i="10"/>
  <c r="Y182" i="10"/>
  <c r="Y215" i="10"/>
  <c r="Y229" i="10"/>
  <c r="Y234" i="10"/>
  <c r="Y239" i="10"/>
  <c r="Y244" i="10"/>
  <c r="Y250" i="10"/>
  <c r="Y252" i="10"/>
  <c r="Y255" i="10"/>
  <c r="Y295" i="10"/>
  <c r="Y301" i="10"/>
  <c r="Y306" i="10"/>
  <c r="Y308" i="10"/>
  <c r="Y311" i="10"/>
  <c r="Y329" i="10"/>
  <c r="Y357" i="10"/>
  <c r="Y374" i="10"/>
  <c r="Y395" i="10"/>
  <c r="Y400" i="10"/>
  <c r="Y405" i="10"/>
  <c r="Y418" i="10"/>
  <c r="Y420" i="10"/>
  <c r="Y428" i="10"/>
  <c r="Y433" i="10"/>
  <c r="Y447" i="10"/>
  <c r="Y464" i="10"/>
  <c r="Y470" i="10"/>
  <c r="Y475" i="10"/>
  <c r="Y490" i="10"/>
  <c r="Y496" i="10"/>
  <c r="Y506" i="10"/>
  <c r="Y511" i="10"/>
  <c r="Y527" i="10"/>
  <c r="Y529" i="10"/>
  <c r="Y550" i="10"/>
  <c r="Y562" i="10"/>
  <c r="Y567" i="10"/>
  <c r="Y583" i="10"/>
  <c r="Y625" i="10"/>
  <c r="Y635" i="10"/>
  <c r="Y640" i="10"/>
  <c r="Y651" i="10"/>
  <c r="Y663" i="10"/>
  <c r="Y667" i="10"/>
  <c r="Y672" i="10"/>
  <c r="Y16" i="10"/>
  <c r="Y26" i="10"/>
  <c r="Y32" i="10"/>
  <c r="Y63" i="10"/>
  <c r="Y69" i="10"/>
  <c r="Y82" i="10"/>
  <c r="Y101" i="10"/>
  <c r="Y107" i="10"/>
  <c r="Y112" i="10"/>
  <c r="Y128" i="10"/>
  <c r="Y133" i="10"/>
  <c r="Y149" i="10"/>
  <c r="Y157" i="10"/>
  <c r="Y177" i="10"/>
  <c r="Y187" i="10"/>
  <c r="Y192" i="10"/>
  <c r="Y198" i="10"/>
  <c r="Y203" i="10"/>
  <c r="Y208" i="10"/>
  <c r="Y211" i="10"/>
  <c r="Y220" i="10"/>
  <c r="Y222" i="10"/>
  <c r="Y236" i="10"/>
  <c r="Y241" i="10"/>
  <c r="Y243" i="10"/>
  <c r="Y266" i="10"/>
  <c r="Y271" i="10"/>
  <c r="Y276" i="10"/>
  <c r="Y298" i="10"/>
  <c r="Y318" i="10"/>
  <c r="Y324" i="10"/>
  <c r="Y336" i="10"/>
  <c r="Y341" i="10"/>
  <c r="Y346" i="10"/>
  <c r="Y359" i="10"/>
  <c r="Y364" i="10"/>
  <c r="Y380" i="10"/>
  <c r="Y385" i="10"/>
  <c r="Y390" i="10"/>
  <c r="Y407" i="10"/>
  <c r="Y413" i="10"/>
  <c r="Y435" i="10"/>
  <c r="Y437" i="10"/>
  <c r="Y444" i="10"/>
  <c r="Y449" i="10"/>
  <c r="Y451" i="10"/>
  <c r="Y482" i="10"/>
  <c r="Y487" i="10"/>
  <c r="Y508" i="10"/>
  <c r="Y513" i="10"/>
  <c r="Y515" i="10"/>
  <c r="Y518" i="10"/>
  <c r="Y522" i="10"/>
  <c r="Y534" i="10"/>
  <c r="Y539" i="10"/>
  <c r="Y552" i="10"/>
  <c r="Y569" i="10"/>
  <c r="Y575" i="10"/>
  <c r="Y580" i="10"/>
  <c r="Y590" i="10"/>
  <c r="Y595" i="10"/>
  <c r="Y604" i="10"/>
  <c r="Y609" i="10"/>
  <c r="Y614" i="10"/>
  <c r="Y616" i="10"/>
  <c r="Y642" i="10"/>
  <c r="Y644" i="10"/>
  <c r="Y647" i="10"/>
  <c r="Y653" i="10"/>
  <c r="Y677" i="10"/>
  <c r="W276" i="10"/>
  <c r="Y459" i="10"/>
  <c r="U195" i="10"/>
  <c r="W195" i="10" s="1"/>
  <c r="U243" i="10"/>
  <c r="W243" i="10" s="1"/>
  <c r="W136" i="10"/>
  <c r="U304" i="10"/>
  <c r="W304" i="10" s="1"/>
  <c r="U328" i="10"/>
  <c r="W328" i="10" s="1"/>
  <c r="U437" i="10"/>
  <c r="W437" i="10" s="1"/>
  <c r="U426" i="10"/>
  <c r="W426" i="10" s="1"/>
  <c r="U272" i="10"/>
  <c r="W272" i="10" s="1"/>
  <c r="U394" i="10"/>
  <c r="W394" i="10" s="1"/>
  <c r="U420" i="10"/>
  <c r="W420" i="10" s="1"/>
  <c r="Z1" i="10"/>
  <c r="U596" i="10"/>
  <c r="W596" i="10" s="1"/>
  <c r="U658" i="10"/>
  <c r="W658" i="10" s="1"/>
  <c r="U222" i="10"/>
  <c r="W222" i="10" s="1"/>
  <c r="U605" i="10"/>
  <c r="W605" i="10" s="1"/>
  <c r="U608" i="10"/>
  <c r="W608" i="10" s="1"/>
  <c r="U41" i="10"/>
  <c r="W41" i="10" s="1"/>
  <c r="Y132" i="10"/>
  <c r="U399" i="10"/>
  <c r="W399" i="10" s="1"/>
  <c r="U523" i="10"/>
  <c r="W523" i="10" s="1"/>
  <c r="U279" i="10"/>
  <c r="W279" i="10" s="1"/>
  <c r="U296" i="10"/>
  <c r="W296" i="10" s="1"/>
  <c r="Y171" i="10"/>
  <c r="U252" i="10"/>
  <c r="W252" i="10" s="1"/>
  <c r="U308" i="10"/>
  <c r="W308" i="10" s="1"/>
  <c r="U95" i="10"/>
  <c r="W95" i="10" s="1"/>
  <c r="U206" i="10"/>
  <c r="W206" i="10" s="1"/>
  <c r="U588" i="10"/>
  <c r="W588" i="10" s="1"/>
  <c r="Y44" i="10"/>
  <c r="U201" i="10"/>
  <c r="W201" i="10" s="1"/>
  <c r="U24" i="10"/>
  <c r="W24" i="10" s="1"/>
  <c r="W99" i="10"/>
  <c r="Y109" i="10"/>
  <c r="Y423" i="10"/>
  <c r="U515" i="10"/>
  <c r="W515" i="10" s="1"/>
  <c r="U593" i="10"/>
  <c r="W593" i="10" s="1"/>
  <c r="Y81" i="10"/>
  <c r="Y27" i="10"/>
  <c r="U232" i="10"/>
  <c r="W232" i="10" s="1"/>
  <c r="U235" i="10"/>
  <c r="W235" i="10" s="1"/>
  <c r="W281" i="10"/>
  <c r="W210" i="10"/>
  <c r="Q55" i="10"/>
  <c r="R55" i="10"/>
  <c r="Q59" i="10"/>
  <c r="R59" i="10"/>
  <c r="R121" i="10"/>
  <c r="R136" i="10"/>
  <c r="Q164" i="10"/>
  <c r="R180" i="10"/>
  <c r="Q183" i="10"/>
  <c r="R183" i="10"/>
  <c r="Q184" i="10"/>
  <c r="R185" i="10"/>
  <c r="R197" i="10"/>
  <c r="R292" i="10"/>
  <c r="Q315" i="10"/>
  <c r="Q336" i="10"/>
  <c r="R340" i="10"/>
  <c r="R345" i="10"/>
  <c r="Q349" i="10"/>
  <c r="R358" i="10"/>
  <c r="Q426" i="10"/>
  <c r="R440" i="10"/>
  <c r="R463" i="10"/>
  <c r="Q464" i="10"/>
  <c r="R471" i="10"/>
  <c r="R483" i="10"/>
  <c r="R497" i="10"/>
  <c r="R502" i="10"/>
  <c r="Q506" i="10"/>
  <c r="R506" i="10"/>
  <c r="R524" i="10"/>
  <c r="R525" i="10"/>
  <c r="R527" i="10"/>
  <c r="R529" i="10"/>
  <c r="Q564" i="10"/>
  <c r="R564" i="10"/>
  <c r="R567" i="10"/>
  <c r="R660" i="10"/>
  <c r="R661" i="10"/>
  <c r="Q662" i="10"/>
  <c r="R662" i="10"/>
  <c r="R38" i="10"/>
  <c r="Q51" i="10"/>
  <c r="Q52" i="10"/>
  <c r="R64" i="10"/>
  <c r="R92" i="10"/>
  <c r="R118" i="10"/>
  <c r="R128" i="10"/>
  <c r="Q249" i="10"/>
  <c r="R326" i="10"/>
  <c r="Q409" i="10"/>
  <c r="R409" i="10"/>
  <c r="R412" i="10"/>
  <c r="R492" i="10"/>
  <c r="R538" i="10"/>
  <c r="R628" i="10"/>
  <c r="R116" i="10"/>
  <c r="Q146" i="10"/>
  <c r="R167" i="10"/>
  <c r="Q206" i="10"/>
  <c r="R206" i="10"/>
  <c r="R214" i="10"/>
  <c r="Q234" i="10"/>
  <c r="R240" i="10"/>
  <c r="R262" i="10"/>
  <c r="Q304" i="10"/>
  <c r="Q353" i="10"/>
  <c r="R353" i="10"/>
  <c r="R355" i="10"/>
  <c r="R356" i="10"/>
  <c r="R361" i="10"/>
  <c r="R362" i="10"/>
  <c r="Q372" i="10"/>
  <c r="R373" i="10"/>
  <c r="Q390" i="10"/>
  <c r="R390" i="10"/>
  <c r="Q396" i="10"/>
  <c r="R396" i="10"/>
  <c r="R416" i="10"/>
  <c r="Q487" i="10"/>
  <c r="R491" i="10"/>
  <c r="Q494" i="10"/>
  <c r="R494" i="10"/>
  <c r="R516" i="10"/>
  <c r="R533" i="10"/>
  <c r="R579" i="10"/>
  <c r="R73" i="10"/>
  <c r="Q150" i="10"/>
  <c r="U440" i="10"/>
  <c r="W440" i="10" s="1"/>
  <c r="Y440" i="10"/>
  <c r="Q17" i="10"/>
  <c r="Q19" i="10"/>
  <c r="R54" i="10"/>
  <c r="U62" i="10"/>
  <c r="W62" i="10" s="1"/>
  <c r="Q64" i="10"/>
  <c r="Q75" i="10"/>
  <c r="R96" i="10"/>
  <c r="Y117" i="10"/>
  <c r="R126" i="10"/>
  <c r="Y127" i="10"/>
  <c r="Q137" i="10"/>
  <c r="U152" i="10"/>
  <c r="W152" i="10" s="1"/>
  <c r="Q163" i="10"/>
  <c r="Q167" i="10"/>
  <c r="R173" i="10"/>
  <c r="R194" i="10"/>
  <c r="R227" i="10"/>
  <c r="W244" i="10"/>
  <c r="R255" i="10"/>
  <c r="R265" i="10"/>
  <c r="R271" i="10"/>
  <c r="Y285" i="10"/>
  <c r="U285" i="10"/>
  <c r="W285" i="10" s="1"/>
  <c r="R320" i="10"/>
  <c r="R324" i="10"/>
  <c r="Y334" i="10"/>
  <c r="U334" i="10"/>
  <c r="W334" i="10" s="1"/>
  <c r="Y388" i="10"/>
  <c r="U388" i="10"/>
  <c r="W388" i="10" s="1"/>
  <c r="R393" i="10"/>
  <c r="Q398" i="10"/>
  <c r="R398" i="10"/>
  <c r="Y406" i="10"/>
  <c r="U406" i="10"/>
  <c r="W406" i="10" s="1"/>
  <c r="Y526" i="10"/>
  <c r="U526" i="10"/>
  <c r="W526" i="10" s="1"/>
  <c r="U36" i="10"/>
  <c r="W36" i="10" s="1"/>
  <c r="R30" i="10"/>
  <c r="R32" i="10"/>
  <c r="R43" i="10"/>
  <c r="R48" i="10"/>
  <c r="R58" i="10"/>
  <c r="Q63" i="10"/>
  <c r="Q69" i="10"/>
  <c r="Q79" i="10"/>
  <c r="R87" i="10"/>
  <c r="R88" i="10"/>
  <c r="U90" i="10"/>
  <c r="W90" i="10" s="1"/>
  <c r="Q91" i="10"/>
  <c r="U98" i="10"/>
  <c r="W98" i="10" s="1"/>
  <c r="R107" i="10"/>
  <c r="R108" i="10"/>
  <c r="R112" i="10"/>
  <c r="R113" i="10"/>
  <c r="R119" i="10"/>
  <c r="R130" i="10"/>
  <c r="R131" i="10"/>
  <c r="R135" i="10"/>
  <c r="R145" i="10"/>
  <c r="R155" i="10"/>
  <c r="Q160" i="10"/>
  <c r="R160" i="10"/>
  <c r="Q161" i="10"/>
  <c r="Q181" i="10"/>
  <c r="R184" i="10"/>
  <c r="R202" i="10"/>
  <c r="R203" i="10"/>
  <c r="Q213" i="10"/>
  <c r="Q218" i="10"/>
  <c r="R225" i="10"/>
  <c r="Y225" i="10"/>
  <c r="R226" i="10"/>
  <c r="Y240" i="10"/>
  <c r="Q242" i="10"/>
  <c r="Q265" i="10"/>
  <c r="Q296" i="10"/>
  <c r="R305" i="10"/>
  <c r="R389" i="10"/>
  <c r="R395" i="10"/>
  <c r="R403" i="10"/>
  <c r="R419" i="10"/>
  <c r="R443" i="10"/>
  <c r="R500" i="10"/>
  <c r="Y537" i="10"/>
  <c r="U537" i="10"/>
  <c r="W537" i="10" s="1"/>
  <c r="Y572" i="10"/>
  <c r="U572" i="10"/>
  <c r="W572" i="10" s="1"/>
  <c r="Q27" i="10"/>
  <c r="R27" i="10"/>
  <c r="R35" i="10"/>
  <c r="Q73" i="10"/>
  <c r="R90" i="10"/>
  <c r="R97" i="10"/>
  <c r="R98" i="10"/>
  <c r="R99" i="10"/>
  <c r="Q101" i="10"/>
  <c r="R103" i="10"/>
  <c r="R106" i="10"/>
  <c r="R114" i="10"/>
  <c r="Q122" i="10"/>
  <c r="R124" i="10"/>
  <c r="Q139" i="10"/>
  <c r="Q147" i="10"/>
  <c r="R147" i="10"/>
  <c r="Q148" i="10"/>
  <c r="R148" i="10"/>
  <c r="W156" i="10"/>
  <c r="Q165" i="10"/>
  <c r="R165" i="10"/>
  <c r="Q173" i="10"/>
  <c r="Q175" i="10"/>
  <c r="R175" i="10"/>
  <c r="Q176" i="10"/>
  <c r="R178" i="10"/>
  <c r="R187" i="10"/>
  <c r="R188" i="10"/>
  <c r="Q193" i="10"/>
  <c r="R193" i="10"/>
  <c r="Q194" i="10"/>
  <c r="Q198" i="10"/>
  <c r="R209" i="10"/>
  <c r="R222" i="10"/>
  <c r="R241" i="10"/>
  <c r="Q246" i="10"/>
  <c r="Q258" i="10"/>
  <c r="Y366" i="10"/>
  <c r="U366" i="10"/>
  <c r="W366" i="10" s="1"/>
  <c r="Y532" i="10"/>
  <c r="U532" i="10"/>
  <c r="W532" i="10" s="1"/>
  <c r="W261" i="10"/>
  <c r="R275" i="10"/>
  <c r="R287" i="10"/>
  <c r="R295" i="10"/>
  <c r="Q300" i="10"/>
  <c r="Q305" i="10"/>
  <c r="Q310" i="10"/>
  <c r="R315" i="10"/>
  <c r="R317" i="10"/>
  <c r="R318" i="10"/>
  <c r="R325" i="10"/>
  <c r="Q341" i="10"/>
  <c r="Q345" i="10"/>
  <c r="R347" i="10"/>
  <c r="Y347" i="10"/>
  <c r="Q360" i="10"/>
  <c r="R364" i="10"/>
  <c r="Q403" i="10"/>
  <c r="Q414" i="10"/>
  <c r="Q438" i="10"/>
  <c r="Q443" i="10"/>
  <c r="R448" i="10"/>
  <c r="R453" i="10"/>
  <c r="R464" i="10"/>
  <c r="R469" i="10"/>
  <c r="Q471" i="10"/>
  <c r="R508" i="10"/>
  <c r="Q562" i="10"/>
  <c r="Y582" i="10"/>
  <c r="U582" i="10"/>
  <c r="W582" i="10" s="1"/>
  <c r="Q615" i="10"/>
  <c r="R631" i="10"/>
  <c r="Q640" i="10"/>
  <c r="Q644" i="10"/>
  <c r="Q645" i="10"/>
  <c r="Q422" i="10"/>
  <c r="R422" i="10"/>
  <c r="Q424" i="10"/>
  <c r="R428" i="10"/>
  <c r="R438" i="10"/>
  <c r="Q440" i="10"/>
  <c r="Q466" i="10"/>
  <c r="Q482" i="10"/>
  <c r="R482" i="10"/>
  <c r="R487" i="10"/>
  <c r="R512" i="10"/>
  <c r="Q538" i="10"/>
  <c r="R266" i="10"/>
  <c r="R267" i="10"/>
  <c r="Q271" i="10"/>
  <c r="R282" i="10"/>
  <c r="R283" i="10"/>
  <c r="R303" i="10"/>
  <c r="R306" i="10"/>
  <c r="R309" i="10"/>
  <c r="R311" i="10"/>
  <c r="Q324" i="10"/>
  <c r="R331" i="10"/>
  <c r="R351" i="10"/>
  <c r="Q358" i="10"/>
  <c r="R368" i="10"/>
  <c r="R371" i="10"/>
  <c r="Q376" i="10"/>
  <c r="Q388" i="10"/>
  <c r="Q415" i="10"/>
  <c r="Q437" i="10"/>
  <c r="R457" i="10"/>
  <c r="Q462" i="10"/>
  <c r="R473" i="10"/>
  <c r="Q478" i="10"/>
  <c r="R479" i="10"/>
  <c r="U480" i="10"/>
  <c r="W480" i="10" s="1"/>
  <c r="R489" i="10"/>
  <c r="U494" i="10"/>
  <c r="W494" i="10" s="1"/>
  <c r="Q500" i="10"/>
  <c r="Q525" i="10"/>
  <c r="Q546" i="10"/>
  <c r="R546" i="10"/>
  <c r="Q553" i="10"/>
  <c r="R553" i="10"/>
  <c r="Q584" i="10"/>
  <c r="R584" i="10"/>
  <c r="Q600" i="10"/>
  <c r="Y611" i="10"/>
  <c r="U611" i="10"/>
  <c r="W611" i="10" s="1"/>
  <c r="Q679" i="10"/>
  <c r="R496" i="10"/>
  <c r="R501" i="10"/>
  <c r="R521" i="10"/>
  <c r="R532" i="10"/>
  <c r="Q534" i="10"/>
  <c r="R539" i="10"/>
  <c r="Q549" i="10"/>
  <c r="Q555" i="10"/>
  <c r="Q561" i="10"/>
  <c r="Q567" i="10"/>
  <c r="Q568" i="10"/>
  <c r="Q571" i="10"/>
  <c r="R587" i="10"/>
  <c r="R600" i="10"/>
  <c r="R605" i="10"/>
  <c r="R614" i="10"/>
  <c r="R617" i="10"/>
  <c r="R619" i="10"/>
  <c r="R621" i="10"/>
  <c r="R622" i="10"/>
  <c r="R629" i="10"/>
  <c r="Q631" i="10"/>
  <c r="R640" i="10"/>
  <c r="Q652" i="10"/>
  <c r="Q653" i="10"/>
  <c r="Q671" i="10"/>
  <c r="Q673" i="10"/>
  <c r="Q559" i="10"/>
  <c r="R559" i="10"/>
  <c r="Q566" i="10"/>
  <c r="Q573" i="10"/>
  <c r="R573" i="10"/>
  <c r="Q575" i="10"/>
  <c r="Q578" i="10"/>
  <c r="R592" i="10"/>
  <c r="R597" i="10"/>
  <c r="Q606" i="10"/>
  <c r="R606" i="10"/>
  <c r="R615" i="10"/>
  <c r="R616" i="10"/>
  <c r="Q618" i="10"/>
  <c r="R644" i="10"/>
  <c r="R656" i="10"/>
  <c r="Q664" i="10"/>
  <c r="R665" i="10"/>
  <c r="R667" i="10"/>
  <c r="R670" i="10"/>
  <c r="Y51" i="10"/>
  <c r="U51" i="10"/>
  <c r="W51" i="10" s="1"/>
  <c r="Q78" i="10"/>
  <c r="Q38" i="10"/>
  <c r="Q48" i="10"/>
  <c r="Y78" i="10"/>
  <c r="U78" i="10"/>
  <c r="W78" i="10" s="1"/>
  <c r="U139" i="10"/>
  <c r="W139" i="10" s="1"/>
  <c r="Y139" i="10"/>
  <c r="Y144" i="10"/>
  <c r="U144" i="10"/>
  <c r="W144" i="10" s="1"/>
  <c r="R152" i="10"/>
  <c r="U168" i="10"/>
  <c r="W168" i="10" s="1"/>
  <c r="Y168" i="10"/>
  <c r="Y217" i="10"/>
  <c r="U217" i="10"/>
  <c r="W217" i="10" s="1"/>
  <c r="R22" i="10"/>
  <c r="Q28" i="10"/>
  <c r="Q35" i="10"/>
  <c r="Q74" i="10"/>
  <c r="R111" i="10"/>
  <c r="R134" i="10"/>
  <c r="R153" i="10"/>
  <c r="Y189" i="10"/>
  <c r="U189" i="10"/>
  <c r="W189" i="10" s="1"/>
  <c r="Y19" i="10"/>
  <c r="U19" i="10"/>
  <c r="W19" i="10" s="1"/>
  <c r="U163" i="10"/>
  <c r="W163" i="10" s="1"/>
  <c r="Y163" i="10"/>
  <c r="Q30" i="10"/>
  <c r="R37" i="10"/>
  <c r="R78" i="10"/>
  <c r="Q100" i="10"/>
  <c r="R100" i="10"/>
  <c r="R129" i="10"/>
  <c r="R138" i="10"/>
  <c r="Y147" i="10"/>
  <c r="U147" i="10"/>
  <c r="W147" i="10" s="1"/>
  <c r="R157" i="10"/>
  <c r="Q58" i="10"/>
  <c r="R60" i="10"/>
  <c r="Q159" i="10"/>
  <c r="Q166" i="10"/>
  <c r="R171" i="10"/>
  <c r="R172" i="10"/>
  <c r="Q182" i="10"/>
  <c r="Q189" i="10"/>
  <c r="R189" i="10"/>
  <c r="Q200" i="10"/>
  <c r="Q204" i="10"/>
  <c r="R204" i="10"/>
  <c r="Q205" i="10"/>
  <c r="R210" i="10"/>
  <c r="R219" i="10"/>
  <c r="R231" i="10"/>
  <c r="R245" i="10"/>
  <c r="R249" i="10"/>
  <c r="Y267" i="10"/>
  <c r="U267" i="10"/>
  <c r="W267" i="10" s="1"/>
  <c r="Y290" i="10"/>
  <c r="U290" i="10"/>
  <c r="W290" i="10" s="1"/>
  <c r="R379" i="10"/>
  <c r="Q82" i="10"/>
  <c r="Q109" i="10"/>
  <c r="Q149" i="10"/>
  <c r="Q20" i="10"/>
  <c r="Q24" i="10"/>
  <c r="Q32" i="10"/>
  <c r="Q37" i="10"/>
  <c r="Q40" i="10"/>
  <c r="Q43" i="10"/>
  <c r="R52" i="10"/>
  <c r="Q62" i="10"/>
  <c r="Q67" i="10"/>
  <c r="Q72" i="10"/>
  <c r="U73" i="10"/>
  <c r="W73" i="10" s="1"/>
  <c r="R77" i="10"/>
  <c r="Q85" i="10"/>
  <c r="R86" i="10"/>
  <c r="Q92" i="10"/>
  <c r="Q94" i="10"/>
  <c r="Q99" i="10"/>
  <c r="Q103" i="10"/>
  <c r="Q104" i="10"/>
  <c r="Q107" i="10"/>
  <c r="Q110" i="10"/>
  <c r="Q111" i="10"/>
  <c r="Q113" i="10"/>
  <c r="Q117" i="10"/>
  <c r="Q118" i="10"/>
  <c r="W118" i="10"/>
  <c r="R122" i="10"/>
  <c r="Q129" i="10"/>
  <c r="Q133" i="10"/>
  <c r="Q134" i="10"/>
  <c r="Q136" i="10"/>
  <c r="R137" i="10"/>
  <c r="R146" i="10"/>
  <c r="R151" i="10"/>
  <c r="U155" i="10"/>
  <c r="W155" i="10" s="1"/>
  <c r="R161" i="10"/>
  <c r="R162" i="10"/>
  <c r="R164" i="10"/>
  <c r="R168" i="10"/>
  <c r="R170" i="10"/>
  <c r="U181" i="10"/>
  <c r="W181" i="10" s="1"/>
  <c r="Y181" i="10"/>
  <c r="Q188" i="10"/>
  <c r="Q192" i="10"/>
  <c r="R192" i="10"/>
  <c r="R195" i="10"/>
  <c r="R201" i="10"/>
  <c r="Q203" i="10"/>
  <c r="Q207" i="10"/>
  <c r="R207" i="10"/>
  <c r="Q208" i="10"/>
  <c r="Q214" i="10"/>
  <c r="Q217" i="10"/>
  <c r="R217" i="10"/>
  <c r="R218" i="10"/>
  <c r="R233" i="10"/>
  <c r="R236" i="10"/>
  <c r="R239" i="10"/>
  <c r="Q243" i="10"/>
  <c r="Q255" i="10"/>
  <c r="R272" i="10"/>
  <c r="Y313" i="10"/>
  <c r="U313" i="10"/>
  <c r="W313" i="10" s="1"/>
  <c r="R336" i="10"/>
  <c r="Y376" i="10"/>
  <c r="U376" i="10"/>
  <c r="W376" i="10" s="1"/>
  <c r="Q57" i="10"/>
  <c r="R20" i="10"/>
  <c r="R24" i="10"/>
  <c r="Q25" i="10"/>
  <c r="R40" i="10"/>
  <c r="W45" i="10"/>
  <c r="W48" i="10"/>
  <c r="Q49" i="10"/>
  <c r="R49" i="10"/>
  <c r="Q54" i="10"/>
  <c r="Q65" i="10"/>
  <c r="R65" i="10"/>
  <c r="R67" i="10"/>
  <c r="R72" i="10"/>
  <c r="R79" i="10"/>
  <c r="W82" i="10"/>
  <c r="Q83" i="10"/>
  <c r="R83" i="10"/>
  <c r="R94" i="10"/>
  <c r="Q105" i="10"/>
  <c r="R105" i="10"/>
  <c r="Q106" i="10"/>
  <c r="Q112" i="10"/>
  <c r="Q119" i="10"/>
  <c r="Q121" i="10"/>
  <c r="Q123" i="10"/>
  <c r="R123" i="10"/>
  <c r="Q127" i="10"/>
  <c r="Q128" i="10"/>
  <c r="Q135" i="10"/>
  <c r="R141" i="10"/>
  <c r="R142" i="10"/>
  <c r="R144" i="10"/>
  <c r="R149" i="10"/>
  <c r="R156" i="10"/>
  <c r="R159" i="10"/>
  <c r="R166" i="10"/>
  <c r="Q177" i="10"/>
  <c r="R177" i="10"/>
  <c r="U178" i="10"/>
  <c r="W178" i="10" s="1"/>
  <c r="Y178" i="10"/>
  <c r="Q186" i="10"/>
  <c r="Q190" i="10"/>
  <c r="R190" i="10"/>
  <c r="Q191" i="10"/>
  <c r="Q197" i="10"/>
  <c r="R199" i="10"/>
  <c r="R213" i="10"/>
  <c r="R215" i="10"/>
  <c r="Q224" i="10"/>
  <c r="W226" i="10"/>
  <c r="Q237" i="10"/>
  <c r="R244" i="10"/>
  <c r="R246" i="10"/>
  <c r="Q251" i="10"/>
  <c r="R251" i="10"/>
  <c r="R285" i="10"/>
  <c r="R354" i="10"/>
  <c r="Q359" i="10"/>
  <c r="R359" i="10"/>
  <c r="Y361" i="10"/>
  <c r="U361" i="10"/>
  <c r="W361" i="10" s="1"/>
  <c r="Y369" i="10"/>
  <c r="U369" i="10"/>
  <c r="W369" i="10" s="1"/>
  <c r="R235" i="10"/>
  <c r="Q239" i="10"/>
  <c r="R247" i="10"/>
  <c r="Q254" i="10"/>
  <c r="Q266" i="10"/>
  <c r="Q282" i="10"/>
  <c r="Q287" i="10"/>
  <c r="Q317" i="10"/>
  <c r="Q326" i="10"/>
  <c r="Q331" i="10"/>
  <c r="R337" i="10"/>
  <c r="Q361" i="10"/>
  <c r="Q362" i="10"/>
  <c r="R382" i="10"/>
  <c r="Q393" i="10"/>
  <c r="Q405" i="10"/>
  <c r="Y431" i="10"/>
  <c r="U431" i="10"/>
  <c r="W431" i="10" s="1"/>
  <c r="Q171" i="10"/>
  <c r="Q172" i="10"/>
  <c r="W172" i="10"/>
  <c r="R176" i="10"/>
  <c r="R181" i="10"/>
  <c r="R182" i="10"/>
  <c r="R191" i="10"/>
  <c r="R198" i="10"/>
  <c r="R205" i="10"/>
  <c r="Q211" i="10"/>
  <c r="R211" i="10"/>
  <c r="R216" i="10"/>
  <c r="Q221" i="10"/>
  <c r="Q222" i="10"/>
  <c r="Q229" i="10"/>
  <c r="Q231" i="10"/>
  <c r="Q236" i="10"/>
  <c r="R243" i="10"/>
  <c r="Q244" i="10"/>
  <c r="Q245" i="10"/>
  <c r="Q250" i="10"/>
  <c r="Q252" i="10"/>
  <c r="R260" i="10"/>
  <c r="R261" i="10"/>
  <c r="Q275" i="10"/>
  <c r="R277" i="10"/>
  <c r="Q281" i="10"/>
  <c r="Q283" i="10"/>
  <c r="R284" i="10"/>
  <c r="R286" i="10"/>
  <c r="Q292" i="10"/>
  <c r="R296" i="10"/>
  <c r="Q299" i="10"/>
  <c r="R300" i="10"/>
  <c r="R304" i="10"/>
  <c r="R316" i="10"/>
  <c r="Q318" i="10"/>
  <c r="R322" i="10"/>
  <c r="U322" i="10"/>
  <c r="W322" i="10" s="1"/>
  <c r="Q328" i="10"/>
  <c r="R330" i="10"/>
  <c r="R335" i="10"/>
  <c r="U339" i="10"/>
  <c r="W339" i="10" s="1"/>
  <c r="R341" i="10"/>
  <c r="U352" i="10"/>
  <c r="W352" i="10" s="1"/>
  <c r="Q355" i="10"/>
  <c r="U355" i="10"/>
  <c r="W355" i="10" s="1"/>
  <c r="Q364" i="10"/>
  <c r="Q365" i="10"/>
  <c r="R372" i="10"/>
  <c r="Q379" i="10"/>
  <c r="Q386" i="10"/>
  <c r="Q389" i="10"/>
  <c r="R407" i="10"/>
  <c r="Y410" i="10"/>
  <c r="U410" i="10"/>
  <c r="W410" i="10" s="1"/>
  <c r="R459" i="10"/>
  <c r="U477" i="10"/>
  <c r="W477" i="10" s="1"/>
  <c r="Y477" i="10"/>
  <c r="Q270" i="10"/>
  <c r="R270" i="10"/>
  <c r="R276" i="10"/>
  <c r="R279" i="10"/>
  <c r="Q288" i="10"/>
  <c r="R288" i="10"/>
  <c r="Q293" i="10"/>
  <c r="R293" i="10"/>
  <c r="R301" i="10"/>
  <c r="R310" i="10"/>
  <c r="R314" i="10"/>
  <c r="Q327" i="10"/>
  <c r="R327" i="10"/>
  <c r="R328" i="10"/>
  <c r="Q329" i="10"/>
  <c r="R332" i="10"/>
  <c r="Q342" i="10"/>
  <c r="Q343" i="10"/>
  <c r="R343" i="10"/>
  <c r="Q346" i="10"/>
  <c r="R346" i="10"/>
  <c r="Q351" i="10"/>
  <c r="Q354" i="10"/>
  <c r="Q357" i="10"/>
  <c r="R357" i="10"/>
  <c r="Q366" i="10"/>
  <c r="R366" i="10"/>
  <c r="Q367" i="10"/>
  <c r="R367" i="10"/>
  <c r="Q370" i="10"/>
  <c r="R370" i="10"/>
  <c r="Q374" i="10"/>
  <c r="R374" i="10"/>
  <c r="R380" i="10"/>
  <c r="Q385" i="10"/>
  <c r="R385" i="10"/>
  <c r="Q391" i="10"/>
  <c r="R391" i="10"/>
  <c r="Y391" i="10"/>
  <c r="R394" i="10"/>
  <c r="Q401" i="10"/>
  <c r="R401" i="10"/>
  <c r="U402" i="10"/>
  <c r="W402" i="10" s="1"/>
  <c r="Y402" i="10"/>
  <c r="R406" i="10"/>
  <c r="Y414" i="10"/>
  <c r="U414" i="10"/>
  <c r="W414" i="10" s="1"/>
  <c r="Q427" i="10"/>
  <c r="Q455" i="10"/>
  <c r="R455" i="10"/>
  <c r="Q472" i="10"/>
  <c r="R415" i="10"/>
  <c r="Q416" i="10"/>
  <c r="Q423" i="10"/>
  <c r="R423" i="10"/>
  <c r="R426" i="10"/>
  <c r="Q430" i="10"/>
  <c r="R430" i="10"/>
  <c r="R432" i="10"/>
  <c r="R450" i="10"/>
  <c r="R454" i="10"/>
  <c r="Q458" i="10"/>
  <c r="R465" i="10"/>
  <c r="Q470" i="10"/>
  <c r="R472" i="10"/>
  <c r="Q475" i="10"/>
  <c r="Q476" i="10"/>
  <c r="R476" i="10"/>
  <c r="Q480" i="10"/>
  <c r="Q481" i="10"/>
  <c r="Q485" i="10"/>
  <c r="Q505" i="10"/>
  <c r="Q537" i="10"/>
  <c r="R537" i="10"/>
  <c r="Q550" i="10"/>
  <c r="R550" i="10"/>
  <c r="Q675" i="10"/>
  <c r="R485" i="10"/>
  <c r="U485" i="10"/>
  <c r="W485" i="10" s="1"/>
  <c r="Q486" i="10"/>
  <c r="Y488" i="10"/>
  <c r="Y512" i="10"/>
  <c r="Q529" i="10"/>
  <c r="U529" i="10"/>
  <c r="W529" i="10" s="1"/>
  <c r="Q530" i="10"/>
  <c r="Q545" i="10"/>
  <c r="Q380" i="10"/>
  <c r="R410" i="10"/>
  <c r="Q412" i="10"/>
  <c r="Q419" i="10"/>
  <c r="R431" i="10"/>
  <c r="Q435" i="10"/>
  <c r="R437" i="10"/>
  <c r="R442" i="10"/>
  <c r="Q445" i="10"/>
  <c r="Q448" i="10"/>
  <c r="Y448" i="10"/>
  <c r="Q456" i="10"/>
  <c r="Q457" i="10"/>
  <c r="R458" i="10"/>
  <c r="R462" i="10"/>
  <c r="Q463" i="10"/>
  <c r="Q477" i="10"/>
  <c r="R486" i="10"/>
  <c r="Q489" i="10"/>
  <c r="Q504" i="10"/>
  <c r="Q527" i="10"/>
  <c r="Y540" i="10"/>
  <c r="U540" i="10"/>
  <c r="W540" i="10" s="1"/>
  <c r="R572" i="10"/>
  <c r="R576" i="10"/>
  <c r="R633" i="10"/>
  <c r="Q402" i="10"/>
  <c r="R402" i="10"/>
  <c r="R405" i="10"/>
  <c r="Q406" i="10"/>
  <c r="Q407" i="10"/>
  <c r="R427" i="10"/>
  <c r="Q428" i="10"/>
  <c r="Q433" i="10"/>
  <c r="R433" i="10"/>
  <c r="Q447" i="10"/>
  <c r="R447" i="10"/>
  <c r="U451" i="10"/>
  <c r="W451" i="10" s="1"/>
  <c r="Q453" i="10"/>
  <c r="U454" i="10"/>
  <c r="W454" i="10" s="1"/>
  <c r="U462" i="10"/>
  <c r="W462" i="10" s="1"/>
  <c r="U467" i="10"/>
  <c r="W467" i="10" s="1"/>
  <c r="U474" i="10"/>
  <c r="W474" i="10" s="1"/>
  <c r="Q483" i="10"/>
  <c r="Q491" i="10"/>
  <c r="Q492" i="10"/>
  <c r="Q496" i="10"/>
  <c r="Q501" i="10"/>
  <c r="U504" i="10"/>
  <c r="W504" i="10" s="1"/>
  <c r="Q507" i="10"/>
  <c r="Q510" i="10"/>
  <c r="Q511" i="10"/>
  <c r="Q515" i="10"/>
  <c r="Q516" i="10"/>
  <c r="Q517" i="10"/>
  <c r="Q524" i="10"/>
  <c r="R528" i="10"/>
  <c r="R536" i="10"/>
  <c r="R541" i="10"/>
  <c r="R583" i="10"/>
  <c r="R603" i="10"/>
  <c r="Q556" i="10"/>
  <c r="R556" i="10"/>
  <c r="Q570" i="10"/>
  <c r="R570" i="10"/>
  <c r="R582" i="10"/>
  <c r="R585" i="10"/>
  <c r="Q590" i="10"/>
  <c r="Q595" i="10"/>
  <c r="Q602" i="10"/>
  <c r="R609" i="10"/>
  <c r="Q611" i="10"/>
  <c r="R611" i="10"/>
  <c r="Q623" i="10"/>
  <c r="Q626" i="10"/>
  <c r="R626" i="10"/>
  <c r="Q656" i="10"/>
  <c r="R659" i="10"/>
  <c r="Q663" i="10"/>
  <c r="R664" i="10"/>
  <c r="R668" i="10"/>
  <c r="Q542" i="10"/>
  <c r="Q552" i="10"/>
  <c r="Q569" i="10"/>
  <c r="Q579" i="10"/>
  <c r="Y600" i="10"/>
  <c r="R604" i="10"/>
  <c r="Q613" i="10"/>
  <c r="Q614" i="10"/>
  <c r="Q616" i="10"/>
  <c r="U616" i="10"/>
  <c r="W616" i="10" s="1"/>
  <c r="R618" i="10"/>
  <c r="Q620" i="10"/>
  <c r="Q622" i="10"/>
  <c r="Q625" i="10"/>
  <c r="Q633" i="10"/>
  <c r="U633" i="10"/>
  <c r="W633" i="10" s="1"/>
  <c r="Q636" i="10"/>
  <c r="R638" i="10"/>
  <c r="U638" i="10"/>
  <c r="W638" i="10" s="1"/>
  <c r="U644" i="10"/>
  <c r="W644" i="10" s="1"/>
  <c r="U652" i="10"/>
  <c r="W652" i="10" s="1"/>
  <c r="Q661" i="10"/>
  <c r="Y661" i="10"/>
  <c r="U664" i="10"/>
  <c r="W664" i="10" s="1"/>
  <c r="R672" i="10"/>
  <c r="Q674" i="10"/>
  <c r="R674" i="10"/>
  <c r="R678" i="10"/>
  <c r="R586" i="10"/>
  <c r="R591" i="10"/>
  <c r="R596" i="10"/>
  <c r="Q621" i="10"/>
  <c r="R641" i="10"/>
  <c r="R643" i="10"/>
  <c r="R651" i="10"/>
  <c r="R676" i="10"/>
  <c r="Q678" i="10"/>
  <c r="Q528" i="10"/>
  <c r="Q531" i="10"/>
  <c r="Q535" i="10"/>
  <c r="Q536" i="10"/>
  <c r="R547" i="10"/>
  <c r="Y547" i="10"/>
  <c r="Q558" i="10"/>
  <c r="Q572" i="10"/>
  <c r="Q576" i="10"/>
  <c r="Q577" i="10"/>
  <c r="Q583" i="10"/>
  <c r="Q597" i="10"/>
  <c r="Q603" i="10"/>
  <c r="Q605" i="10"/>
  <c r="Q617" i="10"/>
  <c r="Q619" i="10"/>
  <c r="U619" i="10"/>
  <c r="W619" i="10" s="1"/>
  <c r="R625" i="10"/>
  <c r="Q627" i="10"/>
  <c r="Q628" i="10"/>
  <c r="U630" i="10"/>
  <c r="W630" i="10" s="1"/>
  <c r="R637" i="10"/>
  <c r="Q639" i="10"/>
  <c r="R645" i="10"/>
  <c r="Q648" i="10"/>
  <c r="R653" i="10"/>
  <c r="Q660" i="10"/>
  <c r="R675" i="10"/>
  <c r="U671" i="10"/>
  <c r="W671" i="10" s="1"/>
  <c r="Q31" i="10"/>
  <c r="R31" i="10"/>
  <c r="R36" i="10"/>
  <c r="Q36" i="10"/>
  <c r="R42" i="10"/>
  <c r="Q42" i="10"/>
  <c r="R53" i="10"/>
  <c r="Q53" i="10"/>
  <c r="R26" i="10"/>
  <c r="Q26" i="10"/>
  <c r="R16" i="10"/>
  <c r="Q16" i="10"/>
  <c r="R21" i="10"/>
  <c r="Q21" i="10"/>
  <c r="R41" i="10"/>
  <c r="Q41" i="10"/>
  <c r="R68" i="10"/>
  <c r="Q68" i="10"/>
  <c r="Q39" i="10"/>
  <c r="R39" i="10"/>
  <c r="Q33" i="10"/>
  <c r="R33" i="10"/>
  <c r="U33" i="10"/>
  <c r="W33" i="10" s="1"/>
  <c r="Q34" i="10"/>
  <c r="R34" i="10"/>
  <c r="R70" i="10"/>
  <c r="U106" i="10"/>
  <c r="W106" i="10" s="1"/>
  <c r="Y106" i="10"/>
  <c r="Q154" i="10"/>
  <c r="Q22" i="10"/>
  <c r="R28" i="10"/>
  <c r="Y59" i="10"/>
  <c r="Q61" i="10"/>
  <c r="R61" i="10"/>
  <c r="Q89" i="10"/>
  <c r="R95" i="10"/>
  <c r="Q124" i="10"/>
  <c r="Q125" i="10"/>
  <c r="Q132" i="10"/>
  <c r="Q141" i="10"/>
  <c r="Q143" i="10"/>
  <c r="Q168" i="10"/>
  <c r="Q178" i="10"/>
  <c r="Q23" i="10"/>
  <c r="R23" i="10"/>
  <c r="Q70" i="10"/>
  <c r="U70" i="10"/>
  <c r="W70" i="10" s="1"/>
  <c r="Q71" i="10"/>
  <c r="R71" i="10"/>
  <c r="Q87" i="10"/>
  <c r="Q95" i="10"/>
  <c r="Q97" i="10"/>
  <c r="U135" i="10"/>
  <c r="W135" i="10" s="1"/>
  <c r="Y135" i="10"/>
  <c r="R25" i="10"/>
  <c r="R62" i="10"/>
  <c r="Y65" i="10"/>
  <c r="Q18" i="10"/>
  <c r="R18" i="10"/>
  <c r="R19" i="10"/>
  <c r="Q44" i="10"/>
  <c r="R44" i="10"/>
  <c r="Q45" i="10"/>
  <c r="R45" i="10"/>
  <c r="Q46" i="10"/>
  <c r="R46" i="10"/>
  <c r="Q50" i="10"/>
  <c r="R50" i="10"/>
  <c r="R51" i="10"/>
  <c r="Y54" i="10"/>
  <c r="Q56" i="10"/>
  <c r="R56" i="10"/>
  <c r="R57" i="10"/>
  <c r="Q60" i="10"/>
  <c r="R63" i="10"/>
  <c r="Q76" i="10"/>
  <c r="R76" i="10"/>
  <c r="Q77" i="10"/>
  <c r="Q80" i="10"/>
  <c r="Q86" i="10"/>
  <c r="R89" i="10"/>
  <c r="Q90" i="10"/>
  <c r="R93" i="10"/>
  <c r="Q96" i="10"/>
  <c r="Q114" i="10"/>
  <c r="Q115" i="10"/>
  <c r="Q130" i="10"/>
  <c r="Q151" i="10"/>
  <c r="Q169" i="10"/>
  <c r="Q179" i="10"/>
  <c r="R223" i="10"/>
  <c r="Q223" i="10"/>
  <c r="R290" i="10"/>
  <c r="Q290" i="10"/>
  <c r="R399" i="10"/>
  <c r="Q399" i="10"/>
  <c r="Q219" i="10"/>
  <c r="Q259" i="10"/>
  <c r="Q260" i="10"/>
  <c r="Q261" i="10"/>
  <c r="R264" i="10"/>
  <c r="Q264" i="10"/>
  <c r="U293" i="10"/>
  <c r="W293" i="10" s="1"/>
  <c r="Y293" i="10"/>
  <c r="R381" i="10"/>
  <c r="Q381" i="10"/>
  <c r="R101" i="10"/>
  <c r="R104" i="10"/>
  <c r="R110" i="10"/>
  <c r="Y114" i="10"/>
  <c r="Q116" i="10"/>
  <c r="R117" i="10"/>
  <c r="Y124" i="10"/>
  <c r="Q126" i="10"/>
  <c r="R127" i="10"/>
  <c r="R133" i="10"/>
  <c r="Q144" i="10"/>
  <c r="Q145" i="10"/>
  <c r="Q155" i="10"/>
  <c r="Q156" i="10"/>
  <c r="Q170" i="10"/>
  <c r="Q180" i="10"/>
  <c r="Q187" i="10"/>
  <c r="Q201" i="10"/>
  <c r="Q202" i="10"/>
  <c r="Q232" i="10"/>
  <c r="R232" i="10"/>
  <c r="W192" i="10"/>
  <c r="Q210" i="10"/>
  <c r="R269" i="10"/>
  <c r="Q269" i="10"/>
  <c r="R274" i="10"/>
  <c r="Q274" i="10"/>
  <c r="R350" i="10"/>
  <c r="Q350" i="10"/>
  <c r="R85" i="10"/>
  <c r="Q88" i="10"/>
  <c r="Q93" i="10"/>
  <c r="Q98" i="10"/>
  <c r="Q108" i="10"/>
  <c r="R109" i="10"/>
  <c r="R115" i="10"/>
  <c r="R125" i="10"/>
  <c r="Q131" i="10"/>
  <c r="R132" i="10"/>
  <c r="Q138" i="10"/>
  <c r="R139" i="10"/>
  <c r="Q142" i="10"/>
  <c r="R143" i="10"/>
  <c r="Q152" i="10"/>
  <c r="Q153" i="10"/>
  <c r="R154" i="10"/>
  <c r="Q157" i="10"/>
  <c r="Q162" i="10"/>
  <c r="R163" i="10"/>
  <c r="R169" i="10"/>
  <c r="R179" i="10"/>
  <c r="Q185" i="10"/>
  <c r="R186" i="10"/>
  <c r="Q195" i="10"/>
  <c r="Q199" i="10"/>
  <c r="R200" i="10"/>
  <c r="Q209" i="10"/>
  <c r="Q216" i="10"/>
  <c r="R229" i="10"/>
  <c r="Q233" i="10"/>
  <c r="R234" i="10"/>
  <c r="R238" i="10"/>
  <c r="Q238" i="10"/>
  <c r="U247" i="10"/>
  <c r="W247" i="10" s="1"/>
  <c r="Y247" i="10"/>
  <c r="R250" i="10"/>
  <c r="R291" i="10"/>
  <c r="Q291" i="10"/>
  <c r="U417" i="10"/>
  <c r="W417" i="10" s="1"/>
  <c r="Y417" i="10"/>
  <c r="Q215" i="10"/>
  <c r="Q220" i="10"/>
  <c r="Q225" i="10"/>
  <c r="R237" i="10"/>
  <c r="Q240" i="10"/>
  <c r="Q247" i="10"/>
  <c r="R253" i="10"/>
  <c r="R254" i="10"/>
  <c r="Q256" i="10"/>
  <c r="Q257" i="10"/>
  <c r="Y257" i="10"/>
  <c r="Q262" i="10"/>
  <c r="Q267" i="10"/>
  <c r="R268" i="10"/>
  <c r="Q272" i="10"/>
  <c r="R273" i="10"/>
  <c r="Q276" i="10"/>
  <c r="Q277" i="10"/>
  <c r="Q284" i="10"/>
  <c r="Q285" i="10"/>
  <c r="Q286" i="10"/>
  <c r="R289" i="10"/>
  <c r="Q298" i="10"/>
  <c r="R298" i="10"/>
  <c r="Q301" i="10"/>
  <c r="Q307" i="10"/>
  <c r="R307" i="10"/>
  <c r="Q308" i="10"/>
  <c r="Q312" i="10"/>
  <c r="R312" i="10"/>
  <c r="Q313" i="10"/>
  <c r="Q320" i="10"/>
  <c r="Q323" i="10"/>
  <c r="Q325" i="10"/>
  <c r="Q330" i="10"/>
  <c r="Q333" i="10"/>
  <c r="R333" i="10"/>
  <c r="Q334" i="10"/>
  <c r="Q338" i="10"/>
  <c r="R338" i="10"/>
  <c r="Q339" i="10"/>
  <c r="Q344" i="10"/>
  <c r="R344" i="10"/>
  <c r="Q347" i="10"/>
  <c r="R352" i="10"/>
  <c r="Q371" i="10"/>
  <c r="R446" i="10"/>
  <c r="Q446" i="10"/>
  <c r="R221" i="10"/>
  <c r="Q226" i="10"/>
  <c r="Q241" i="10"/>
  <c r="R252" i="10"/>
  <c r="R258" i="10"/>
  <c r="R259" i="10"/>
  <c r="Q279" i="10"/>
  <c r="Q295" i="10"/>
  <c r="R299" i="10"/>
  <c r="R308" i="10"/>
  <c r="R313" i="10"/>
  <c r="R323" i="10"/>
  <c r="R334" i="10"/>
  <c r="R339" i="10"/>
  <c r="Y358" i="10"/>
  <c r="U358" i="10"/>
  <c r="W358" i="10" s="1"/>
  <c r="R384" i="10"/>
  <c r="Q384" i="10"/>
  <c r="R421" i="10"/>
  <c r="Q421" i="10"/>
  <c r="R452" i="10"/>
  <c r="Q452" i="10"/>
  <c r="R467" i="10"/>
  <c r="Q467" i="10"/>
  <c r="Q227" i="10"/>
  <c r="Q230" i="10"/>
  <c r="Q235" i="10"/>
  <c r="R242" i="10"/>
  <c r="Q253" i="10"/>
  <c r="R257" i="10"/>
  <c r="Q268" i="10"/>
  <c r="Q273" i="10"/>
  <c r="Q278" i="10"/>
  <c r="R278" i="10"/>
  <c r="Q289" i="10"/>
  <c r="Q294" i="10"/>
  <c r="R294" i="10"/>
  <c r="Q302" i="10"/>
  <c r="R302" i="10"/>
  <c r="Q303" i="10"/>
  <c r="Q306" i="10"/>
  <c r="Q309" i="10"/>
  <c r="Q311" i="10"/>
  <c r="Q314" i="10"/>
  <c r="Q316" i="10"/>
  <c r="Q321" i="10"/>
  <c r="R321" i="10"/>
  <c r="Q322" i="10"/>
  <c r="R329" i="10"/>
  <c r="Q332" i="10"/>
  <c r="Q335" i="10"/>
  <c r="Q337" i="10"/>
  <c r="Q340" i="10"/>
  <c r="R342" i="10"/>
  <c r="Q356" i="10"/>
  <c r="Q363" i="10"/>
  <c r="Q369" i="10"/>
  <c r="R369" i="10"/>
  <c r="R400" i="10"/>
  <c r="Q400" i="10"/>
  <c r="R420" i="10"/>
  <c r="Q420" i="10"/>
  <c r="Y260" i="10"/>
  <c r="Y275" i="10"/>
  <c r="Y316" i="10"/>
  <c r="Y325" i="10"/>
  <c r="Y331" i="10"/>
  <c r="Q368" i="10"/>
  <c r="W378" i="10"/>
  <c r="U568" i="10"/>
  <c r="W568" i="10" s="1"/>
  <c r="Y568" i="10"/>
  <c r="R589" i="10"/>
  <c r="Q589" i="10"/>
  <c r="Y342" i="10"/>
  <c r="R360" i="10"/>
  <c r="R365" i="10"/>
  <c r="Q373" i="10"/>
  <c r="Q378" i="10"/>
  <c r="Q383" i="10"/>
  <c r="R383" i="10"/>
  <c r="Q387" i="10"/>
  <c r="R387" i="10"/>
  <c r="Q392" i="10"/>
  <c r="R392" i="10"/>
  <c r="Q394" i="10"/>
  <c r="Q395" i="10"/>
  <c r="Q408" i="10"/>
  <c r="R408" i="10"/>
  <c r="Q410" i="10"/>
  <c r="Q417" i="10"/>
  <c r="R417" i="10"/>
  <c r="Q429" i="10"/>
  <c r="R429" i="10"/>
  <c r="Q431" i="10"/>
  <c r="Q432" i="10"/>
  <c r="Q436" i="10"/>
  <c r="R436" i="10"/>
  <c r="Q442" i="10"/>
  <c r="Q450" i="10"/>
  <c r="Q451" i="10"/>
  <c r="R451" i="10"/>
  <c r="R460" i="10"/>
  <c r="Q474" i="10"/>
  <c r="Q499" i="10"/>
  <c r="Q523" i="10"/>
  <c r="R349" i="10"/>
  <c r="Q352" i="10"/>
  <c r="Y373" i="10"/>
  <c r="Q375" i="10"/>
  <c r="R375" i="10"/>
  <c r="R376" i="10"/>
  <c r="Q382" i="10"/>
  <c r="Q397" i="10"/>
  <c r="R397" i="10"/>
  <c r="Q404" i="10"/>
  <c r="R404" i="10"/>
  <c r="Q413" i="10"/>
  <c r="R413" i="10"/>
  <c r="Q418" i="10"/>
  <c r="R418" i="10"/>
  <c r="Q425" i="10"/>
  <c r="R425" i="10"/>
  <c r="Q434" i="10"/>
  <c r="R434" i="10"/>
  <c r="Y434" i="10"/>
  <c r="Q444" i="10"/>
  <c r="R444" i="10"/>
  <c r="Q461" i="10"/>
  <c r="R456" i="10"/>
  <c r="Q459" i="10"/>
  <c r="Q469" i="10"/>
  <c r="R475" i="10"/>
  <c r="R481" i="10"/>
  <c r="Q493" i="10"/>
  <c r="Y501" i="10"/>
  <c r="Q503" i="10"/>
  <c r="R503" i="10"/>
  <c r="R504" i="10"/>
  <c r="Y507" i="10"/>
  <c r="Q509" i="10"/>
  <c r="R509" i="10"/>
  <c r="R510" i="10"/>
  <c r="Q514" i="10"/>
  <c r="R515" i="10"/>
  <c r="R518" i="10"/>
  <c r="R540" i="10"/>
  <c r="R554" i="10"/>
  <c r="Q554" i="10"/>
  <c r="R560" i="10"/>
  <c r="Q560" i="10"/>
  <c r="U577" i="10"/>
  <c r="W577" i="10" s="1"/>
  <c r="Y577" i="10"/>
  <c r="Q580" i="10"/>
  <c r="R594" i="10"/>
  <c r="Q594" i="10"/>
  <c r="Q460" i="10"/>
  <c r="Q465" i="10"/>
  <c r="Q473" i="10"/>
  <c r="Q479" i="10"/>
  <c r="Q488" i="10"/>
  <c r="Q498" i="10"/>
  <c r="R498" i="10"/>
  <c r="R499" i="10"/>
  <c r="Q502" i="10"/>
  <c r="R505" i="10"/>
  <c r="Q508" i="10"/>
  <c r="R514" i="10"/>
  <c r="R520" i="10"/>
  <c r="Q522" i="10"/>
  <c r="R523" i="10"/>
  <c r="R526" i="10"/>
  <c r="R530" i="10"/>
  <c r="Q539" i="10"/>
  <c r="R565" i="10"/>
  <c r="Q565" i="10"/>
  <c r="Q449" i="10"/>
  <c r="Q454" i="10"/>
  <c r="R461" i="10"/>
  <c r="R466" i="10"/>
  <c r="R474" i="10"/>
  <c r="R480" i="10"/>
  <c r="Q484" i="10"/>
  <c r="R484" i="10"/>
  <c r="Q490" i="10"/>
  <c r="R490" i="10"/>
  <c r="Q497" i="10"/>
  <c r="R513" i="10"/>
  <c r="R517" i="10"/>
  <c r="R522" i="10"/>
  <c r="R544" i="10"/>
  <c r="Q544" i="10"/>
  <c r="Q551" i="10"/>
  <c r="U551" i="10"/>
  <c r="W551" i="10" s="1"/>
  <c r="Y551" i="10"/>
  <c r="Q557" i="10"/>
  <c r="U557" i="10"/>
  <c r="W557" i="10" s="1"/>
  <c r="Y557" i="10"/>
  <c r="Q563" i="10"/>
  <c r="Q512" i="10"/>
  <c r="Q532" i="10"/>
  <c r="Q533" i="10"/>
  <c r="R534" i="10"/>
  <c r="Q543" i="10"/>
  <c r="R543" i="10"/>
  <c r="Q547" i="10"/>
  <c r="R549" i="10"/>
  <c r="R555" i="10"/>
  <c r="R561" i="10"/>
  <c r="R566" i="10"/>
  <c r="R575" i="10"/>
  <c r="Q582" i="10"/>
  <c r="Q587" i="10"/>
  <c r="Q592" i="10"/>
  <c r="Q604" i="10"/>
  <c r="Q607" i="10"/>
  <c r="Q513" i="10"/>
  <c r="Q518" i="10"/>
  <c r="Q521" i="10"/>
  <c r="Q526" i="10"/>
  <c r="R531" i="10"/>
  <c r="Q540" i="10"/>
  <c r="Q541" i="10"/>
  <c r="R542" i="10"/>
  <c r="R545" i="10"/>
  <c r="R551" i="10"/>
  <c r="R552" i="10"/>
  <c r="R557" i="10"/>
  <c r="R558" i="10"/>
  <c r="R563" i="10"/>
  <c r="R568" i="10"/>
  <c r="R569" i="10"/>
  <c r="R577" i="10"/>
  <c r="R578" i="10"/>
  <c r="Q588" i="10"/>
  <c r="R588" i="10"/>
  <c r="Q593" i="10"/>
  <c r="R593" i="10"/>
  <c r="R571" i="10"/>
  <c r="R580" i="10"/>
  <c r="R590" i="10"/>
  <c r="R595" i="10"/>
  <c r="Q598" i="10"/>
  <c r="R632" i="10"/>
  <c r="Q632" i="10"/>
  <c r="Y585" i="10"/>
  <c r="R598" i="10"/>
  <c r="R602" i="10"/>
  <c r="R610" i="10"/>
  <c r="R613" i="10"/>
  <c r="Q634" i="10"/>
  <c r="Y544" i="10"/>
  <c r="Y554" i="10"/>
  <c r="Y560" i="10"/>
  <c r="Y565" i="10"/>
  <c r="Q585" i="10"/>
  <c r="Q608" i="10"/>
  <c r="Q609" i="10"/>
  <c r="Q612" i="10"/>
  <c r="R612" i="10"/>
  <c r="Q629" i="10"/>
  <c r="Q630" i="10"/>
  <c r="R630" i="10"/>
  <c r="R581" i="10"/>
  <c r="Q586" i="10"/>
  <c r="Q591" i="10"/>
  <c r="Q596" i="10"/>
  <c r="R607" i="10"/>
  <c r="Q610" i="10"/>
  <c r="R623" i="10"/>
  <c r="R627" i="10"/>
  <c r="Q635" i="10"/>
  <c r="Q638" i="10"/>
  <c r="U641" i="10"/>
  <c r="W641" i="10" s="1"/>
  <c r="Y641" i="10"/>
  <c r="R646" i="10"/>
  <c r="R654" i="10"/>
  <c r="R669" i="10"/>
  <c r="R639" i="10"/>
  <c r="Q641" i="10"/>
  <c r="Q647" i="10"/>
  <c r="R647" i="10"/>
  <c r="Q655" i="10"/>
  <c r="R655" i="10"/>
  <c r="Y655" i="10"/>
  <c r="Q657" i="10"/>
  <c r="Q658" i="10"/>
  <c r="Q659" i="10"/>
  <c r="Q665" i="10"/>
  <c r="Q670" i="10"/>
  <c r="R671" i="10"/>
  <c r="Q676" i="10"/>
  <c r="Y623" i="10"/>
  <c r="R634" i="10"/>
  <c r="Q637" i="10"/>
  <c r="Q643" i="10"/>
  <c r="R648" i="10"/>
  <c r="Q651" i="10"/>
  <c r="R663" i="10"/>
  <c r="Q667" i="10"/>
  <c r="Q668" i="10"/>
  <c r="Q672" i="10"/>
  <c r="R673" i="10"/>
  <c r="R677" i="10"/>
  <c r="Q642" i="10"/>
  <c r="R642" i="10"/>
  <c r="Q646" i="10"/>
  <c r="Q650" i="10"/>
  <c r="R650" i="10"/>
  <c r="Q654" i="10"/>
  <c r="R657" i="10"/>
  <c r="Q666" i="10"/>
  <c r="R666" i="10"/>
  <c r="Q669" i="10"/>
  <c r="Q677" i="10"/>
  <c r="Y674" i="10"/>
  <c r="Y679" i="10"/>
  <c r="Z11" i="10" l="1"/>
  <c r="F4" i="8" s="1"/>
  <c r="Z13" i="10"/>
  <c r="Z28" i="10"/>
  <c r="C6" i="8" s="1"/>
  <c r="Z10" i="10"/>
  <c r="Z383" i="10"/>
  <c r="Z646" i="10"/>
  <c r="O62" i="8" s="1"/>
  <c r="Z3" i="10"/>
  <c r="AN4" i="8" s="1"/>
  <c r="Z12" i="10"/>
  <c r="G4" i="8" s="1"/>
  <c r="F5" i="8" s="1"/>
  <c r="Z4" i="10"/>
  <c r="Z7" i="10"/>
  <c r="C4" i="8" s="1"/>
  <c r="Z9" i="10"/>
  <c r="E4" i="8" s="1"/>
  <c r="F66" i="8"/>
  <c r="Z8" i="10"/>
  <c r="D4" i="8" s="1"/>
  <c r="Z6" i="10"/>
  <c r="Z5" i="10"/>
  <c r="Z392" i="10"/>
  <c r="Z44" i="8" s="1"/>
  <c r="Z181" i="10"/>
  <c r="Z290" i="10"/>
  <c r="Z78" i="10"/>
  <c r="Z292" i="10"/>
  <c r="T36" i="8" s="1"/>
  <c r="Z454" i="10"/>
  <c r="Z226" i="10"/>
  <c r="C28" i="8" s="1"/>
  <c r="Z350" i="10"/>
  <c r="AK42" i="8" s="1"/>
  <c r="Z298" i="10"/>
  <c r="AE38" i="8" s="1"/>
  <c r="Z365" i="10"/>
  <c r="X42" i="8" s="1"/>
  <c r="Z438" i="10"/>
  <c r="H46" i="8" s="1"/>
  <c r="Z409" i="10"/>
  <c r="K44" i="8" s="1"/>
  <c r="Z610" i="10"/>
  <c r="T60" i="8" s="1"/>
  <c r="Z679" i="10"/>
  <c r="Z335" i="10"/>
  <c r="U40" i="8" s="1"/>
  <c r="Z401" i="10"/>
  <c r="AC44" i="8" s="1"/>
  <c r="Z340" i="10"/>
  <c r="AB40" i="8" s="1"/>
  <c r="Z276" i="10"/>
  <c r="C34" i="8" s="1"/>
  <c r="Z655" i="10"/>
  <c r="Z72" i="10"/>
  <c r="R12" i="8" s="1"/>
  <c r="Z557" i="10"/>
  <c r="Z378" i="10"/>
  <c r="AI44" i="8" s="1"/>
  <c r="Z587" i="10"/>
  <c r="AA58" i="8" s="1"/>
  <c r="Z586" i="10"/>
  <c r="Z58" i="8" s="1"/>
  <c r="Z554" i="10"/>
  <c r="Z589" i="10"/>
  <c r="U58" i="8" s="1"/>
  <c r="Z544" i="10"/>
  <c r="Z564" i="10"/>
  <c r="X56" i="8" s="1"/>
  <c r="Z518" i="10"/>
  <c r="J52" i="8" s="1"/>
  <c r="Z642" i="10"/>
  <c r="AB62" i="8" s="1"/>
  <c r="Z442" i="10"/>
  <c r="AE48" i="8" s="1"/>
  <c r="Z520" i="10"/>
  <c r="AE54" i="8" s="1"/>
  <c r="Z483" i="10"/>
  <c r="W50" i="8" s="1"/>
  <c r="Z526" i="10"/>
  <c r="Z152" i="10"/>
  <c r="Z62" i="10"/>
  <c r="Z515" i="10"/>
  <c r="Z206" i="10"/>
  <c r="Z399" i="10"/>
  <c r="Z395" i="10"/>
  <c r="U44" i="8" s="1"/>
  <c r="Z490" i="10"/>
  <c r="L50" i="8" s="1"/>
  <c r="Z453" i="10"/>
  <c r="AA48" i="8" s="1"/>
  <c r="Z605" i="10"/>
  <c r="Z268" i="10"/>
  <c r="U34" i="8" s="1"/>
  <c r="Z141" i="10"/>
  <c r="AE20" i="8" s="1"/>
  <c r="Z148" i="10"/>
  <c r="U20" i="8" s="1"/>
  <c r="Z596" i="10"/>
  <c r="Z619" i="10"/>
  <c r="Z540" i="10"/>
  <c r="Z410" i="10"/>
  <c r="Z431" i="10"/>
  <c r="Z163" i="10"/>
  <c r="Z670" i="10"/>
  <c r="X64" i="8" s="1"/>
  <c r="Z645" i="10"/>
  <c r="L62" i="8" s="1"/>
  <c r="Z609" i="10"/>
  <c r="S60" i="8" s="1"/>
  <c r="Z583" i="10"/>
  <c r="S58" i="8" s="1"/>
  <c r="Z522" i="10"/>
  <c r="AL54" i="8" s="1"/>
  <c r="Z436" i="10"/>
  <c r="M46" i="8" s="1"/>
  <c r="Z394" i="10"/>
  <c r="Z360" i="10"/>
  <c r="AA42" i="8" s="1"/>
  <c r="Z327" i="10"/>
  <c r="R40" i="8" s="1"/>
  <c r="Z291" i="10"/>
  <c r="S36" i="8" s="1"/>
  <c r="Z643" i="10"/>
  <c r="AC62" i="8" s="1"/>
  <c r="Z585" i="10"/>
  <c r="Z558" i="10"/>
  <c r="Z56" i="8" s="1"/>
  <c r="Z513" i="10"/>
  <c r="AB52" i="8" s="1"/>
  <c r="Z484" i="10"/>
  <c r="X50" i="8" s="1"/>
  <c r="Z434" i="10"/>
  <c r="Z374" i="10"/>
  <c r="H42" i="8" s="1"/>
  <c r="Z345" i="10"/>
  <c r="H40" i="8" s="1"/>
  <c r="Z580" i="10"/>
  <c r="Q58" i="8" s="1"/>
  <c r="Z553" i="10"/>
  <c r="R56" i="8" s="1"/>
  <c r="Z517" i="10"/>
  <c r="H52" i="8" s="1"/>
  <c r="Z482" i="10"/>
  <c r="V50" i="8" s="1"/>
  <c r="Z452" i="10"/>
  <c r="Z48" i="8" s="1"/>
  <c r="Z405" i="10"/>
  <c r="N44" i="8" s="1"/>
  <c r="Z331" i="10"/>
  <c r="Z382" i="10"/>
  <c r="AH44" i="8" s="1"/>
  <c r="Z294" i="10"/>
  <c r="H36" i="8" s="1"/>
  <c r="Z494" i="10"/>
  <c r="Z156" i="10"/>
  <c r="C20" i="8" s="1"/>
  <c r="Z90" i="10"/>
  <c r="Z334" i="10"/>
  <c r="Z210" i="10"/>
  <c r="C26" i="8" s="1"/>
  <c r="Z95" i="10"/>
  <c r="Z257" i="10"/>
  <c r="Z61" i="10"/>
  <c r="T10" i="8" s="1"/>
  <c r="Z598" i="10"/>
  <c r="H58" i="8" s="1"/>
  <c r="Z129" i="10"/>
  <c r="V18" i="8" s="1"/>
  <c r="Z561" i="10"/>
  <c r="U56" i="8" s="1"/>
  <c r="Z355" i="10"/>
  <c r="Z322" i="10"/>
  <c r="Z313" i="10"/>
  <c r="Z267" i="10"/>
  <c r="Z19" i="10"/>
  <c r="Z168" i="10"/>
  <c r="Z669" i="10"/>
  <c r="W64" i="8" s="1"/>
  <c r="Z637" i="10"/>
  <c r="X62" i="8" s="1"/>
  <c r="Z603" i="10"/>
  <c r="AK60" i="8" s="1"/>
  <c r="Z572" i="10"/>
  <c r="Z508" i="10"/>
  <c r="U52" i="8" s="1"/>
  <c r="Z432" i="10"/>
  <c r="AB46" i="8" s="1"/>
  <c r="Z390" i="10"/>
  <c r="T44" i="8" s="1"/>
  <c r="Z354" i="10"/>
  <c r="R42" i="8" s="1"/>
  <c r="Z325" i="10"/>
  <c r="Z284" i="10"/>
  <c r="R36" i="8" s="1"/>
  <c r="Z632" i="10"/>
  <c r="T62" i="8" s="1"/>
  <c r="Z581" i="10"/>
  <c r="R58" i="8" s="1"/>
  <c r="Z552" i="10"/>
  <c r="Q56" i="8" s="1"/>
  <c r="Z512" i="10"/>
  <c r="Z481" i="10"/>
  <c r="U50" i="8" s="1"/>
  <c r="Z433" i="10"/>
  <c r="AC46" i="8" s="1"/>
  <c r="Z373" i="10"/>
  <c r="Z667" i="10"/>
  <c r="U64" i="8" s="1"/>
  <c r="Z579" i="10"/>
  <c r="AM58" i="8" s="1"/>
  <c r="Z541" i="10"/>
  <c r="L54" i="8" s="1"/>
  <c r="Z505" i="10"/>
  <c r="Z52" i="8" s="1"/>
  <c r="Z479" i="10"/>
  <c r="AA50" i="8" s="1"/>
  <c r="Z448" i="10"/>
  <c r="Z397" i="10"/>
  <c r="W44" i="8" s="1"/>
  <c r="Z330" i="10"/>
  <c r="T40" i="8" s="1"/>
  <c r="Z514" i="10"/>
  <c r="AC52" i="8" s="1"/>
  <c r="Z344" i="10"/>
  <c r="O40" i="8" s="1"/>
  <c r="Z261" i="10"/>
  <c r="C32" i="8" s="1"/>
  <c r="Z406" i="10"/>
  <c r="Z244" i="10"/>
  <c r="C30" i="8" s="1"/>
  <c r="Z281" i="10"/>
  <c r="AN36" i="8" s="1"/>
  <c r="Z308" i="10"/>
  <c r="Z246" i="10"/>
  <c r="I30" i="8" s="1"/>
  <c r="Z101" i="10"/>
  <c r="J14" i="8" s="1"/>
  <c r="Z429" i="10"/>
  <c r="W46" i="8" s="1"/>
  <c r="Z528" i="10"/>
  <c r="T54" i="8" s="1"/>
  <c r="Z71" i="10"/>
  <c r="Q12" i="8" s="1"/>
  <c r="Z533" i="10"/>
  <c r="U54" i="8" s="1"/>
  <c r="Z404" i="10"/>
  <c r="M44" i="8" s="1"/>
  <c r="Z70" i="10"/>
  <c r="Z106" i="10"/>
  <c r="Z652" i="10"/>
  <c r="Z451" i="10"/>
  <c r="Z529" i="10"/>
  <c r="Z641" i="10"/>
  <c r="Z551" i="10"/>
  <c r="Z644" i="10"/>
  <c r="Z402" i="10"/>
  <c r="Z369" i="10"/>
  <c r="Z178" i="10"/>
  <c r="Z82" i="10"/>
  <c r="C12" i="8" s="1"/>
  <c r="Z668" i="10"/>
  <c r="V64" i="8" s="1"/>
  <c r="Z636" i="10"/>
  <c r="W62" i="8" s="1"/>
  <c r="Z602" i="10"/>
  <c r="AE60" i="8" s="1"/>
  <c r="Z569" i="10"/>
  <c r="L56" i="8" s="1"/>
  <c r="Z486" i="10"/>
  <c r="AB50" i="8" s="1"/>
  <c r="Z428" i="10"/>
  <c r="V46" i="8" s="1"/>
  <c r="Z385" i="10"/>
  <c r="AM44" i="8" s="1"/>
  <c r="Z353" i="10"/>
  <c r="Q42" i="8" s="1"/>
  <c r="Z324" i="10"/>
  <c r="AL40" i="8" s="1"/>
  <c r="Z631" i="10"/>
  <c r="S62" i="8" s="1"/>
  <c r="Z576" i="10"/>
  <c r="AF58" i="8" s="1"/>
  <c r="Z545" i="10"/>
  <c r="H54" i="8" s="1"/>
  <c r="Z503" i="10"/>
  <c r="T52" i="8" s="1"/>
  <c r="Z464" i="10"/>
  <c r="L48" i="8" s="1"/>
  <c r="Z430" i="10"/>
  <c r="X46" i="8" s="1"/>
  <c r="Z372" i="10"/>
  <c r="N42" i="8" s="1"/>
  <c r="Z663" i="10"/>
  <c r="R64" i="8" s="1"/>
  <c r="Z578" i="10"/>
  <c r="AK58" i="8" s="1"/>
  <c r="Z536" i="10"/>
  <c r="X54" i="8" s="1"/>
  <c r="Z501" i="10"/>
  <c r="Z475" i="10"/>
  <c r="S50" i="8" s="1"/>
  <c r="Z447" i="10"/>
  <c r="R48" i="8" s="1"/>
  <c r="Z393" i="10"/>
  <c r="AA44" i="8" s="1"/>
  <c r="Z321" i="10"/>
  <c r="AF40" i="8" s="1"/>
  <c r="Z595" i="10"/>
  <c r="AC58" i="8" s="1"/>
  <c r="Z363" i="10"/>
  <c r="V42" i="8" s="1"/>
  <c r="Z480" i="10"/>
  <c r="Z532" i="10"/>
  <c r="Z235" i="10"/>
  <c r="Z99" i="10"/>
  <c r="C14" i="8" s="1"/>
  <c r="Z252" i="10"/>
  <c r="Z657" i="10"/>
  <c r="AJ64" i="8" s="1"/>
  <c r="Z204" i="10"/>
  <c r="W26" i="8" s="1"/>
  <c r="Z93" i="10"/>
  <c r="W14" i="8" s="1"/>
  <c r="Z289" i="10"/>
  <c r="X36" i="8" s="1"/>
  <c r="Z465" i="10"/>
  <c r="H48" i="8" s="1"/>
  <c r="Z55" i="10"/>
  <c r="U10" i="8" s="1"/>
  <c r="Z396" i="10"/>
  <c r="V44" i="8" s="1"/>
  <c r="Z135" i="10"/>
  <c r="Z638" i="10"/>
  <c r="Z352" i="10"/>
  <c r="Z48" i="10"/>
  <c r="AN10" i="8" s="1"/>
  <c r="Z189" i="10"/>
  <c r="Z144" i="10"/>
  <c r="Z662" i="10"/>
  <c r="Q64" i="8" s="1"/>
  <c r="Z635" i="10"/>
  <c r="V62" i="8" s="1"/>
  <c r="Z600" i="10"/>
  <c r="Z563" i="10"/>
  <c r="W56" i="8" s="1"/>
  <c r="Z476" i="10"/>
  <c r="T50" i="8" s="1"/>
  <c r="Z422" i="10"/>
  <c r="T46" i="8" s="1"/>
  <c r="Z379" i="10"/>
  <c r="AE44" i="8" s="1"/>
  <c r="Z343" i="10"/>
  <c r="L40" i="8" s="1"/>
  <c r="Z318" i="10"/>
  <c r="H38" i="8" s="1"/>
  <c r="Z273" i="10"/>
  <c r="S34" i="8" s="1"/>
  <c r="Z607" i="10"/>
  <c r="R60" i="8" s="1"/>
  <c r="Z575" i="10"/>
  <c r="AE58" i="8" s="1"/>
  <c r="Z543" i="10"/>
  <c r="P54" i="8" s="1"/>
  <c r="Z499" i="10"/>
  <c r="Q52" i="8" s="1"/>
  <c r="Z463" i="10"/>
  <c r="AD48" i="8" s="1"/>
  <c r="Z425" i="10"/>
  <c r="AA46" i="8" s="1"/>
  <c r="Z366" i="10"/>
  <c r="Z654" i="10"/>
  <c r="AH64" i="8" s="1"/>
  <c r="Z573" i="10"/>
  <c r="H56" i="8" s="1"/>
  <c r="Z535" i="10"/>
  <c r="W54" i="8" s="1"/>
  <c r="Z500" i="10"/>
  <c r="R52" i="8" s="1"/>
  <c r="Z473" i="10"/>
  <c r="R50" i="8" s="1"/>
  <c r="Z445" i="10"/>
  <c r="AM48" i="8" s="1"/>
  <c r="Z389" i="10"/>
  <c r="S44" i="8" s="1"/>
  <c r="Z320" i="10"/>
  <c r="AE40" i="8" s="1"/>
  <c r="Z666" i="10"/>
  <c r="Z64" i="8" s="1"/>
  <c r="Z418" i="10"/>
  <c r="Q46" i="8" s="1"/>
  <c r="Z537" i="10"/>
  <c r="Z648" i="10"/>
  <c r="J62" i="8" s="1"/>
  <c r="Z199" i="10"/>
  <c r="Q26" i="8" s="1"/>
  <c r="Z41" i="10"/>
  <c r="Z194" i="10"/>
  <c r="I24" i="8" s="1"/>
  <c r="Z266" i="10"/>
  <c r="R34" i="8" s="1"/>
  <c r="Z18" i="10"/>
  <c r="R6" i="8" s="1"/>
  <c r="Z283" i="10"/>
  <c r="Q36" i="8" s="1"/>
  <c r="Z671" i="10"/>
  <c r="Z630" i="10"/>
  <c r="Z616" i="10"/>
  <c r="Z474" i="10"/>
  <c r="Z361" i="10"/>
  <c r="Z45" i="10"/>
  <c r="C8" i="8" s="1"/>
  <c r="Z51" i="10"/>
  <c r="Z661" i="10"/>
  <c r="Z634" i="10"/>
  <c r="U62" i="8" s="1"/>
  <c r="Z599" i="10"/>
  <c r="I58" i="8" s="1"/>
  <c r="Z562" i="10"/>
  <c r="V56" i="8" s="1"/>
  <c r="Z471" i="10"/>
  <c r="AK50" i="8" s="1"/>
  <c r="Z416" i="10"/>
  <c r="AL46" i="8" s="1"/>
  <c r="Z370" i="10"/>
  <c r="L42" i="8" s="1"/>
  <c r="Z342" i="10"/>
  <c r="Z317" i="10"/>
  <c r="L38" i="8" s="1"/>
  <c r="Z665" i="10"/>
  <c r="S64" i="8" s="1"/>
  <c r="Z606" i="10"/>
  <c r="Q60" i="8" s="1"/>
  <c r="Z571" i="10"/>
  <c r="P56" i="8" s="1"/>
  <c r="Z539" i="10"/>
  <c r="AC54" i="8" s="1"/>
  <c r="Z498" i="10"/>
  <c r="AM52" i="8" s="1"/>
  <c r="Z455" i="10"/>
  <c r="U48" i="8" s="1"/>
  <c r="Z419" i="10"/>
  <c r="R46" i="8" s="1"/>
  <c r="Z364" i="10"/>
  <c r="W42" i="8" s="1"/>
  <c r="Z653" i="10"/>
  <c r="AG64" i="8" s="1"/>
  <c r="Z566" i="10"/>
  <c r="AB56" i="8" s="1"/>
  <c r="Z530" i="10"/>
  <c r="Z54" i="8" s="1"/>
  <c r="Z496" i="10"/>
  <c r="AE52" i="8" s="1"/>
  <c r="Z470" i="10"/>
  <c r="AG50" i="8" s="1"/>
  <c r="Z435" i="10"/>
  <c r="L46" i="8" s="1"/>
  <c r="Z381" i="10"/>
  <c r="AG44" i="8" s="1"/>
  <c r="Z303" i="10"/>
  <c r="AJ38" i="8" s="1"/>
  <c r="Z386" i="10"/>
  <c r="Q44" i="8" s="1"/>
  <c r="Z458" i="10"/>
  <c r="X48" i="8" s="1"/>
  <c r="Z582" i="10"/>
  <c r="Z36" i="10"/>
  <c r="Z285" i="10"/>
  <c r="Z440" i="10"/>
  <c r="Z201" i="10"/>
  <c r="Z427" i="10"/>
  <c r="U46" i="8" s="1"/>
  <c r="Z184" i="10"/>
  <c r="W24" i="8" s="1"/>
  <c r="Z53" i="10"/>
  <c r="R10" i="8" s="1"/>
  <c r="Z186" i="10"/>
  <c r="Z233" i="10"/>
  <c r="Q30" i="8" s="1"/>
  <c r="Z142" i="10"/>
  <c r="AK20" i="8" s="1"/>
  <c r="Z250" i="10"/>
  <c r="Q32" i="8" s="1"/>
  <c r="Z577" i="10"/>
  <c r="Z358" i="10"/>
  <c r="Z192" i="10"/>
  <c r="Z33" i="10"/>
  <c r="Z467" i="10"/>
  <c r="Z339" i="10"/>
  <c r="Z172" i="10"/>
  <c r="C22" i="8" s="1"/>
  <c r="Z155" i="10"/>
  <c r="Z73" i="10"/>
  <c r="Z660" i="10"/>
  <c r="AL64" i="8" s="1"/>
  <c r="Z627" i="10"/>
  <c r="AM62" i="8" s="1"/>
  <c r="Z593" i="10"/>
  <c r="Z556" i="10"/>
  <c r="T56" i="8" s="1"/>
  <c r="Z459" i="10"/>
  <c r="Z408" i="10"/>
  <c r="J44" i="8" s="1"/>
  <c r="Z368" i="10"/>
  <c r="AC42" i="8" s="1"/>
  <c r="Z341" i="10"/>
  <c r="AC40" i="8" s="1"/>
  <c r="Z314" i="10"/>
  <c r="S38" i="8" s="1"/>
  <c r="Z675" i="10"/>
  <c r="AD64" i="8" s="1"/>
  <c r="Z594" i="10"/>
  <c r="AB58" i="8" s="1"/>
  <c r="Z570" i="10"/>
  <c r="O56" i="8" s="1"/>
  <c r="Z538" i="10"/>
  <c r="AB54" i="8" s="1"/>
  <c r="Z497" i="10"/>
  <c r="AK52" i="8" s="1"/>
  <c r="Z446" i="10"/>
  <c r="Q48" i="8" s="1"/>
  <c r="Z412" i="10"/>
  <c r="AE46" i="8" s="1"/>
  <c r="Z359" i="10"/>
  <c r="Z42" i="8" s="1"/>
  <c r="Z615" i="10"/>
  <c r="X60" i="8" s="1"/>
  <c r="Z560" i="10"/>
  <c r="Z525" i="10"/>
  <c r="R54" i="8" s="1"/>
  <c r="Z489" i="10"/>
  <c r="AD50" i="8" s="1"/>
  <c r="Z466" i="10"/>
  <c r="I48" i="8" s="1"/>
  <c r="Z424" i="10"/>
  <c r="Z46" i="8" s="1"/>
  <c r="Z357" i="10"/>
  <c r="T42" i="8" s="1"/>
  <c r="Z296" i="10"/>
  <c r="Z444" i="10"/>
  <c r="AK48" i="8" s="1"/>
  <c r="Z611" i="10"/>
  <c r="Z279" i="10"/>
  <c r="Z398" i="10"/>
  <c r="X44" i="8" s="1"/>
  <c r="Z179" i="10"/>
  <c r="Q24" i="8" s="1"/>
  <c r="Z20" i="10"/>
  <c r="U6" i="8" s="1"/>
  <c r="Z54" i="10"/>
  <c r="Z222" i="10"/>
  <c r="Z119" i="10"/>
  <c r="H16" i="8" s="1"/>
  <c r="Z185" i="10"/>
  <c r="X24" i="8" s="1"/>
  <c r="Z437" i="10"/>
  <c r="Z247" i="10"/>
  <c r="Z568" i="10"/>
  <c r="Z417" i="10"/>
  <c r="Z293" i="10"/>
  <c r="Z664" i="10"/>
  <c r="Z633" i="10"/>
  <c r="Z504" i="10"/>
  <c r="Z462" i="10"/>
  <c r="Z485" i="10"/>
  <c r="Z414" i="10"/>
  <c r="Z477" i="10"/>
  <c r="Z376" i="10"/>
  <c r="Z118" i="10"/>
  <c r="C16" i="8" s="1"/>
  <c r="Z147" i="10"/>
  <c r="Z217" i="10"/>
  <c r="Z139" i="10"/>
  <c r="Z674" i="10"/>
  <c r="Z659" i="10"/>
  <c r="AK64" i="8" s="1"/>
  <c r="Z626" i="10"/>
  <c r="AK62" i="8" s="1"/>
  <c r="Z591" i="10"/>
  <c r="W58" i="8" s="1"/>
  <c r="Z550" i="10"/>
  <c r="AL56" i="8" s="1"/>
  <c r="Z456" i="10"/>
  <c r="V48" i="8" s="1"/>
  <c r="Z403" i="10"/>
  <c r="L44" i="8" s="1"/>
  <c r="Z367" i="10"/>
  <c r="AB42" i="8" s="1"/>
  <c r="Z336" i="10"/>
  <c r="V40" i="8" s="1"/>
  <c r="Z310" i="10"/>
  <c r="V38" i="8" s="1"/>
  <c r="Z656" i="10"/>
  <c r="AI64" i="8" s="1"/>
  <c r="Z588" i="10"/>
  <c r="Z565" i="10"/>
  <c r="Z521" i="10"/>
  <c r="AK54" i="8" s="1"/>
  <c r="Z493" i="10"/>
  <c r="I50" i="8" s="1"/>
  <c r="Z443" i="10"/>
  <c r="AG48" i="8" s="1"/>
  <c r="Z407" i="10"/>
  <c r="H44" i="8" s="1"/>
  <c r="Z351" i="10"/>
  <c r="AL42" i="8" s="1"/>
  <c r="Z614" i="10"/>
  <c r="W60" i="8" s="1"/>
  <c r="Z559" i="10"/>
  <c r="AA56" i="8" s="1"/>
  <c r="Z523" i="10"/>
  <c r="Z488" i="10"/>
  <c r="Z461" i="10"/>
  <c r="AC48" i="8" s="1"/>
  <c r="Z415" i="10"/>
  <c r="AK46" i="8" s="1"/>
  <c r="Z349" i="10"/>
  <c r="AE42" i="8" s="1"/>
  <c r="Z288" i="10"/>
  <c r="W36" i="8" s="1"/>
  <c r="Z604" i="10"/>
  <c r="AL60" i="8" s="1"/>
  <c r="Z98" i="10"/>
  <c r="Z388" i="10"/>
  <c r="Z307" i="10"/>
  <c r="R38" i="8" s="1"/>
  <c r="Z173" i="10"/>
  <c r="H22" i="8" s="1"/>
  <c r="Z23" i="10"/>
  <c r="X6" i="8" s="1"/>
  <c r="Z608" i="10"/>
  <c r="Z146" i="10"/>
  <c r="R20" i="8" s="1"/>
  <c r="Z658" i="10"/>
  <c r="Z191" i="10"/>
  <c r="D24" i="8" s="1"/>
  <c r="Z255" i="10"/>
  <c r="W32" i="8" s="1"/>
  <c r="Z182" i="10"/>
  <c r="U24" i="8" s="1"/>
  <c r="Z229" i="10"/>
  <c r="AE30" i="8" s="1"/>
  <c r="Z629" i="10"/>
  <c r="R62" i="8" s="1"/>
  <c r="Z193" i="10"/>
  <c r="H24" i="8" s="1"/>
  <c r="Z506" i="10"/>
  <c r="AA52" i="8" s="1"/>
  <c r="Z238" i="10"/>
  <c r="W30" i="8" s="1"/>
  <c r="Z164" i="10"/>
  <c r="U22" i="8" s="1"/>
  <c r="Z125" i="10"/>
  <c r="Q18" i="8" s="1"/>
  <c r="Z299" i="10"/>
  <c r="AF38" i="8" s="1"/>
  <c r="Z124" i="10"/>
  <c r="Z678" i="10"/>
  <c r="I64" i="8" s="1"/>
  <c r="Z391" i="10"/>
  <c r="Z166" i="10"/>
  <c r="W22" i="8" s="1"/>
  <c r="Z89" i="10"/>
  <c r="R14" i="8" s="1"/>
  <c r="Z449" i="10"/>
  <c r="S48" i="8" s="1"/>
  <c r="Z224" i="10"/>
  <c r="T28" i="8" s="1"/>
  <c r="Z121" i="10"/>
  <c r="AE18" i="8" s="1"/>
  <c r="Z116" i="10"/>
  <c r="T16" i="8" s="1"/>
  <c r="Z100" i="10"/>
  <c r="H14" i="8" s="1"/>
  <c r="Z271" i="10"/>
  <c r="X34" i="8" s="1"/>
  <c r="Z105" i="10"/>
  <c r="AL16" i="8" s="1"/>
  <c r="Z672" i="10"/>
  <c r="AB64" i="8" s="1"/>
  <c r="Z362" i="10"/>
  <c r="U42" i="8" s="1"/>
  <c r="Z426" i="10"/>
  <c r="Z39" i="10"/>
  <c r="W8" i="8" s="1"/>
  <c r="Z277" i="10"/>
  <c r="H34" i="8" s="1"/>
  <c r="Z300" i="10"/>
  <c r="AG38" i="8" s="1"/>
  <c r="Z469" i="10"/>
  <c r="AE50" i="8" s="1"/>
  <c r="Z241" i="10"/>
  <c r="S30" i="8" s="1"/>
  <c r="Z132" i="10"/>
  <c r="Z650" i="10"/>
  <c r="AE64" i="8" s="1"/>
  <c r="Z234" i="10"/>
  <c r="R30" i="8" s="1"/>
  <c r="Z311" i="10"/>
  <c r="W38" i="8" s="1"/>
  <c r="Z60" i="10"/>
  <c r="S10" i="8" s="1"/>
  <c r="Z231" i="10"/>
  <c r="AL30" i="8" s="1"/>
  <c r="Z127" i="10"/>
  <c r="Z549" i="10"/>
  <c r="AK56" i="8" s="1"/>
  <c r="Z269" i="10"/>
  <c r="V34" i="8" s="1"/>
  <c r="Z208" i="10"/>
  <c r="T26" i="8" s="1"/>
  <c r="Z83" i="10"/>
  <c r="H12" i="8" s="1"/>
  <c r="Z270" i="10"/>
  <c r="W34" i="8" s="1"/>
  <c r="Z542" i="10"/>
  <c r="O54" i="8" s="1"/>
  <c r="Z214" i="10"/>
  <c r="AK28" i="8" s="1"/>
  <c r="Z113" i="10"/>
  <c r="X16" i="8" s="1"/>
  <c r="Z450" i="10"/>
  <c r="T48" i="8" s="1"/>
  <c r="Z205" i="10"/>
  <c r="X26" i="8" s="1"/>
  <c r="Z203" i="10"/>
  <c r="V26" i="8" s="1"/>
  <c r="Z21" i="10"/>
  <c r="V6" i="8" s="1"/>
  <c r="Z265" i="10"/>
  <c r="Q34" i="8" s="1"/>
  <c r="Z110" i="10"/>
  <c r="U16" i="8" s="1"/>
  <c r="Z439" i="10"/>
  <c r="I46" i="8" s="1"/>
  <c r="Z200" i="10"/>
  <c r="R26" i="8" s="1"/>
  <c r="Z59" i="10"/>
  <c r="Z26" i="10"/>
  <c r="T6" i="8" s="1"/>
  <c r="Z211" i="10"/>
  <c r="H26" i="8" s="1"/>
  <c r="Z613" i="10"/>
  <c r="V60" i="8" s="1"/>
  <c r="Z305" i="10"/>
  <c r="AK38" i="8" s="1"/>
  <c r="Z190" i="10"/>
  <c r="C24" i="8" s="1"/>
  <c r="Z86" i="10"/>
  <c r="AK14" i="8" s="1"/>
  <c r="Z180" i="10"/>
  <c r="R24" i="8" s="1"/>
  <c r="Z524" i="10"/>
  <c r="Q54" i="8" s="1"/>
  <c r="Z625" i="10"/>
  <c r="AE62" i="8" s="1"/>
  <c r="Z123" i="10"/>
  <c r="AL18" i="8" s="1"/>
  <c r="Z143" i="10"/>
  <c r="AL20" i="8" s="1"/>
  <c r="Z134" i="10"/>
  <c r="T18" i="8" s="1"/>
  <c r="Z332" i="10"/>
  <c r="Z40" i="8" s="1"/>
  <c r="Z74" i="10"/>
  <c r="U12" i="8" s="1"/>
  <c r="Z502" i="10"/>
  <c r="S52" i="8" s="1"/>
  <c r="Z651" i="10"/>
  <c r="AF64" i="8" s="1"/>
  <c r="Z176" i="10"/>
  <c r="AK24" i="8" s="1"/>
  <c r="Z286" i="10"/>
  <c r="U36" i="8" s="1"/>
  <c r="Z516" i="10"/>
  <c r="L52" i="8" s="1"/>
  <c r="Z80" i="10"/>
  <c r="T12" i="8" s="1"/>
  <c r="Z131" i="10"/>
  <c r="X18" i="8" s="1"/>
  <c r="Z287" i="10"/>
  <c r="V36" i="8" s="1"/>
  <c r="Z40" i="10"/>
  <c r="X8" i="8" s="1"/>
  <c r="Z282" i="10"/>
  <c r="AK36" i="8" s="1"/>
  <c r="Z35" i="10"/>
  <c r="R8" i="8" s="1"/>
  <c r="Z38" i="10"/>
  <c r="V8" i="8" s="1"/>
  <c r="Z375" i="10"/>
  <c r="I42" i="8" s="1"/>
  <c r="Z103" i="10"/>
  <c r="AE16" i="8" s="1"/>
  <c r="Z167" i="10"/>
  <c r="X22" i="8" s="1"/>
  <c r="Z92" i="10"/>
  <c r="V14" i="8" s="1"/>
  <c r="Z338" i="10"/>
  <c r="X40" i="8" s="1"/>
  <c r="Z109" i="10"/>
  <c r="Z97" i="10"/>
  <c r="T14" i="8" s="1"/>
  <c r="Z218" i="10"/>
  <c r="U28" i="8" s="1"/>
  <c r="Z42" i="10"/>
  <c r="S8" i="8" s="1"/>
  <c r="Z213" i="10"/>
  <c r="AE28" i="8" s="1"/>
  <c r="Z509" i="10"/>
  <c r="V52" i="8" s="1"/>
  <c r="Z677" i="10"/>
  <c r="H64" i="8" s="1"/>
  <c r="Z312" i="10"/>
  <c r="X38" i="8" s="1"/>
  <c r="Z49" i="10"/>
  <c r="AK10" i="8" s="1"/>
  <c r="Z420" i="10"/>
  <c r="Z272" i="10"/>
  <c r="Z188" i="10"/>
  <c r="T24" i="8" s="1"/>
  <c r="Z79" i="10"/>
  <c r="S12" i="8" s="1"/>
  <c r="Z220" i="10"/>
  <c r="W28" i="8" s="1"/>
  <c r="Z87" i="10"/>
  <c r="AM14" i="8" s="1"/>
  <c r="Z253" i="10"/>
  <c r="U32" i="8" s="1"/>
  <c r="Z387" i="10"/>
  <c r="R44" i="8" s="1"/>
  <c r="Z32" i="10"/>
  <c r="AL8" i="8" s="1"/>
  <c r="Z640" i="10"/>
  <c r="AA62" i="8" s="1"/>
  <c r="Z356" i="10"/>
  <c r="S42" i="8" s="1"/>
  <c r="Z240" i="10"/>
  <c r="Z104" i="10"/>
  <c r="AK16" i="8" s="1"/>
  <c r="Z69" i="10"/>
  <c r="AL12" i="8" s="1"/>
  <c r="Z34" i="10"/>
  <c r="Q8" i="8" s="1"/>
  <c r="Z628" i="10"/>
  <c r="Q62" i="8" s="1"/>
  <c r="Z492" i="10"/>
  <c r="H50" i="8" s="1"/>
  <c r="Z259" i="10"/>
  <c r="T32" i="8" s="1"/>
  <c r="Z209" i="10"/>
  <c r="Z117" i="10"/>
  <c r="Z30" i="10"/>
  <c r="AE8" i="8" s="1"/>
  <c r="Z157" i="10"/>
  <c r="H20" i="8" s="1"/>
  <c r="Z329" i="10"/>
  <c r="S40" i="8" s="1"/>
  <c r="Z25" i="10"/>
  <c r="S6" i="8" s="1"/>
  <c r="Z251" i="10"/>
  <c r="R32" i="8" s="1"/>
  <c r="Z622" i="10"/>
  <c r="I60" i="8" s="1"/>
  <c r="Z421" i="10"/>
  <c r="S46" i="8" s="1"/>
  <c r="Z254" i="10"/>
  <c r="V32" i="8" s="1"/>
  <c r="Z195" i="10"/>
  <c r="Z112" i="10"/>
  <c r="W16" i="8" s="1"/>
  <c r="Z323" i="10"/>
  <c r="AK40" i="8" s="1"/>
  <c r="Z295" i="10"/>
  <c r="I36" i="8" s="1"/>
  <c r="Z232" i="10"/>
  <c r="Z24" i="10"/>
  <c r="Z346" i="10"/>
  <c r="I40" i="8" s="1"/>
  <c r="Z216" i="10"/>
  <c r="R28" i="8" s="1"/>
  <c r="Z137" i="10"/>
  <c r="H18" i="8" s="1"/>
  <c r="Z31" i="10"/>
  <c r="AK8" i="8" s="1"/>
  <c r="Z478" i="10"/>
  <c r="Z50" i="8" s="1"/>
  <c r="Z64" i="10"/>
  <c r="I10" i="8" s="1"/>
  <c r="Z487" i="10"/>
  <c r="AC50" i="8" s="1"/>
  <c r="Z227" i="10"/>
  <c r="H28" i="8" s="1"/>
  <c r="Z115" i="10"/>
  <c r="S16" i="8" s="1"/>
  <c r="Z169" i="10"/>
  <c r="S22" i="8" s="1"/>
  <c r="Z472" i="10"/>
  <c r="Q50" i="8" s="1"/>
  <c r="Z302" i="10"/>
  <c r="AI38" i="8" s="1"/>
  <c r="Z219" i="10"/>
  <c r="V28" i="8" s="1"/>
  <c r="Z171" i="10"/>
  <c r="Z91" i="10"/>
  <c r="U14" i="8" s="1"/>
  <c r="Z639" i="10"/>
  <c r="Z62" i="8" s="1"/>
  <c r="Z264" i="10"/>
  <c r="AK34" i="8" s="1"/>
  <c r="Z175" i="10"/>
  <c r="AE24" i="8" s="1"/>
  <c r="Z63" i="10"/>
  <c r="H10" i="8" s="1"/>
  <c r="Z159" i="10"/>
  <c r="AK22" i="8" s="1"/>
  <c r="Z676" i="10"/>
  <c r="L64" i="8" s="1"/>
  <c r="Z130" i="10"/>
  <c r="W18" i="8" s="1"/>
  <c r="Z275" i="10"/>
  <c r="Z673" i="10"/>
  <c r="AC64" i="8" s="1"/>
  <c r="Z597" i="10"/>
  <c r="L58" i="8" s="1"/>
  <c r="Z333" i="10"/>
  <c r="AA40" i="8" s="1"/>
  <c r="Z153" i="10"/>
  <c r="S20" i="8" s="1"/>
  <c r="Z75" i="10"/>
  <c r="V12" i="8" s="1"/>
  <c r="Z88" i="10"/>
  <c r="Q14" i="8" s="1"/>
  <c r="Z237" i="10"/>
  <c r="V30" i="8" s="1"/>
  <c r="Z617" i="10"/>
  <c r="Z60" i="8" s="1"/>
  <c r="Z400" i="10"/>
  <c r="AB44" i="8" s="1"/>
  <c r="Z249" i="10"/>
  <c r="AK32" i="8" s="1"/>
  <c r="Z170" i="10"/>
  <c r="T22" i="8" s="1"/>
  <c r="Z81" i="10"/>
  <c r="Z65" i="10"/>
  <c r="Z371" i="10"/>
  <c r="M42" i="8" s="1"/>
  <c r="Z111" i="10"/>
  <c r="V16" i="8" s="1"/>
  <c r="Z239" i="10"/>
  <c r="X30" i="8" s="1"/>
  <c r="Z149" i="10"/>
  <c r="V20" i="8" s="1"/>
  <c r="Z44" i="10"/>
  <c r="Z306" i="10"/>
  <c r="Q38" i="8" s="1"/>
  <c r="Z621" i="10"/>
  <c r="H60" i="8" s="1"/>
  <c r="Z77" i="10"/>
  <c r="X12" i="8" s="1"/>
  <c r="Z242" i="10"/>
  <c r="T30" i="8" s="1"/>
  <c r="Z647" i="10"/>
  <c r="H62" i="8" s="1"/>
  <c r="Z592" i="10"/>
  <c r="X58" i="8" s="1"/>
  <c r="Z328" i="10"/>
  <c r="Z145" i="10"/>
  <c r="Q20" i="8" s="1"/>
  <c r="Z37" i="10"/>
  <c r="U8" i="8" s="1"/>
  <c r="Z50" i="10"/>
  <c r="AL10" i="8" s="1"/>
  <c r="Z491" i="10"/>
  <c r="O50" i="8" s="1"/>
  <c r="Z162" i="10"/>
  <c r="R22" i="8" s="1"/>
  <c r="Z612" i="10"/>
  <c r="U60" i="8" s="1"/>
  <c r="Z380" i="10"/>
  <c r="AF44" i="8" s="1"/>
  <c r="Z243" i="10"/>
  <c r="Z165" i="10"/>
  <c r="V22" i="8" s="1"/>
  <c r="Z68" i="10"/>
  <c r="AK12" i="8" s="1"/>
  <c r="Z27" i="10"/>
  <c r="Z94" i="10"/>
  <c r="X14" i="8" s="1"/>
  <c r="Z510" i="10"/>
  <c r="W52" i="8" s="1"/>
  <c r="Z16" i="10"/>
  <c r="AK6" i="8" s="1"/>
  <c r="Z326" i="10"/>
  <c r="Q40" i="8" s="1"/>
  <c r="Z177" i="10"/>
  <c r="AL24" i="8" s="1"/>
  <c r="Z96" i="10"/>
  <c r="S14" i="8" s="1"/>
  <c r="Z413" i="10"/>
  <c r="AF46" i="8" s="1"/>
  <c r="Z623" i="10"/>
  <c r="Z460" i="10"/>
  <c r="AB48" i="8" s="1"/>
  <c r="Z274" i="10"/>
  <c r="T34" i="8" s="1"/>
  <c r="Z202" i="10"/>
  <c r="U26" i="8" s="1"/>
  <c r="Z161" i="10"/>
  <c r="Q22" i="8" s="1"/>
  <c r="Z58" i="10"/>
  <c r="X10" i="8" s="1"/>
  <c r="Z531" i="10"/>
  <c r="AA54" i="8" s="1"/>
  <c r="Z347" i="10"/>
  <c r="Z236" i="10"/>
  <c r="U30" i="8" s="1"/>
  <c r="Z122" i="10"/>
  <c r="AK18" i="8" s="1"/>
  <c r="Z256" i="10"/>
  <c r="X32" i="8" s="1"/>
  <c r="Z567" i="10"/>
  <c r="AC56" i="8" s="1"/>
  <c r="Z67" i="10"/>
  <c r="AE12" i="8" s="1"/>
  <c r="Z198" i="10"/>
  <c r="AK26" i="8" s="1"/>
  <c r="Z584" i="10"/>
  <c r="T58" i="8" s="1"/>
  <c r="Z527" i="10"/>
  <c r="S54" i="8" s="1"/>
  <c r="Z304" i="10"/>
  <c r="Z136" i="10"/>
  <c r="C18" i="8" s="1"/>
  <c r="Z43" i="10"/>
  <c r="T8" i="8" s="1"/>
  <c r="Z423" i="10"/>
  <c r="Z133" i="10"/>
  <c r="S18" i="8" s="1"/>
  <c r="Z555" i="10"/>
  <c r="S56" i="8" s="1"/>
  <c r="Z309" i="10"/>
  <c r="U38" i="8" s="1"/>
  <c r="Z230" i="10"/>
  <c r="AK30" i="8" s="1"/>
  <c r="Z160" i="10"/>
  <c r="AM22" i="8" s="1"/>
  <c r="Z57" i="10"/>
  <c r="W10" i="8" s="1"/>
  <c r="Z22" i="10"/>
  <c r="W6" i="8" s="1"/>
  <c r="Z207" i="10"/>
  <c r="S26" i="8" s="1"/>
  <c r="Z85" i="10"/>
  <c r="AE14" i="8" s="1"/>
  <c r="Z590" i="10"/>
  <c r="V58" i="8" s="1"/>
  <c r="Z262" i="10"/>
  <c r="H32" i="8" s="1"/>
  <c r="Z187" i="10"/>
  <c r="S24" i="8" s="1"/>
  <c r="Z107" i="10"/>
  <c r="Q16" i="8" s="1"/>
  <c r="Z258" i="10"/>
  <c r="S32" i="8" s="1"/>
  <c r="Z215" i="10"/>
  <c r="Q28" i="8" s="1"/>
  <c r="Z620" i="10"/>
  <c r="L60" i="8" s="1"/>
  <c r="Z315" i="10"/>
  <c r="T38" i="8" s="1"/>
  <c r="Z154" i="10"/>
  <c r="T20" i="8" s="1"/>
  <c r="Z76" i="10"/>
  <c r="W12" i="8" s="1"/>
  <c r="Z245" i="10"/>
  <c r="H30" i="8" s="1"/>
  <c r="Z618" i="10"/>
  <c r="AA60" i="8" s="1"/>
  <c r="Z457" i="10"/>
  <c r="W48" i="8" s="1"/>
  <c r="Z260" i="10"/>
  <c r="Z197" i="10"/>
  <c r="AE26" i="8" s="1"/>
  <c r="Z138" i="10"/>
  <c r="I18" i="8" s="1"/>
  <c r="Z507" i="10"/>
  <c r="Z337" i="10"/>
  <c r="W40" i="8" s="1"/>
  <c r="Z225" i="10"/>
  <c r="Z108" i="10"/>
  <c r="R16" i="8" s="1"/>
  <c r="Z316" i="10"/>
  <c r="Z223" i="10"/>
  <c r="S28" i="8" s="1"/>
  <c r="Z546" i="10"/>
  <c r="I54" i="8" s="1"/>
  <c r="Z56" i="10"/>
  <c r="V10" i="8" s="1"/>
  <c r="Z183" i="10"/>
  <c r="V24" i="8" s="1"/>
  <c r="Z534" i="10"/>
  <c r="V54" i="8" s="1"/>
  <c r="Z511" i="10"/>
  <c r="X52" i="8" s="1"/>
  <c r="Z278" i="10"/>
  <c r="I34" i="8" s="1"/>
  <c r="Z128" i="10"/>
  <c r="U18" i="8" s="1"/>
  <c r="Z17" i="10"/>
  <c r="Q6" i="8" s="1"/>
  <c r="Z384" i="10"/>
  <c r="AK44" i="8" s="1"/>
  <c r="Z114" i="10"/>
  <c r="Z547" i="10"/>
  <c r="Z301" i="10"/>
  <c r="AH38" i="8" s="1"/>
  <c r="Z221" i="10"/>
  <c r="X28" i="8" s="1"/>
  <c r="Z151" i="10"/>
  <c r="X20" i="8" s="1"/>
  <c r="Z52" i="10"/>
  <c r="Q10" i="8" s="1"/>
  <c r="Z46" i="10"/>
  <c r="H8" i="8" s="1"/>
  <c r="Z126" i="10"/>
  <c r="R18" i="8" s="1"/>
  <c r="Z150" i="10"/>
  <c r="W20" i="8" s="1"/>
  <c r="AQ6" i="8" l="1"/>
  <c r="B64" i="8"/>
  <c r="AQ64" i="8"/>
  <c r="AQ14" i="8"/>
  <c r="B14" i="8"/>
  <c r="AQ20" i="8"/>
  <c r="B20" i="8"/>
  <c r="AQ52" i="8"/>
  <c r="B52" i="8"/>
  <c r="B8" i="8"/>
  <c r="AQ8" i="8"/>
  <c r="AQ38" i="8"/>
  <c r="B38" i="8"/>
  <c r="AQ26" i="8"/>
  <c r="B26" i="8"/>
  <c r="AQ62" i="8"/>
  <c r="B62" i="8"/>
  <c r="AQ22" i="8"/>
  <c r="B22" i="8"/>
  <c r="B48" i="8"/>
  <c r="AQ48" i="8"/>
  <c r="AQ54" i="8"/>
  <c r="B54" i="8"/>
  <c r="AQ12" i="8"/>
  <c r="B12" i="8"/>
  <c r="AQ36" i="8"/>
  <c r="B36" i="8"/>
  <c r="AQ46" i="8"/>
  <c r="B46" i="8"/>
  <c r="AQ28" i="8"/>
  <c r="B28" i="8"/>
  <c r="AQ18" i="8"/>
  <c r="B18" i="8"/>
  <c r="AQ42" i="8"/>
  <c r="B42" i="8"/>
  <c r="AQ60" i="8"/>
  <c r="B60" i="8"/>
  <c r="AQ10" i="8"/>
  <c r="B10" i="8"/>
  <c r="AQ50" i="8"/>
  <c r="B50" i="8"/>
  <c r="B24" i="8"/>
  <c r="AQ24" i="8"/>
  <c r="B32" i="8"/>
  <c r="AQ32" i="8"/>
  <c r="AQ58" i="8"/>
  <c r="B58" i="8"/>
  <c r="AQ44" i="8"/>
  <c r="B44" i="8"/>
  <c r="B16" i="8"/>
  <c r="AQ16" i="8"/>
  <c r="B56" i="8"/>
  <c r="AQ56" i="8"/>
  <c r="AQ30" i="8"/>
  <c r="B30" i="8"/>
  <c r="B40" i="8"/>
  <c r="AQ40" i="8"/>
  <c r="AQ34" i="8"/>
  <c r="B34" i="8"/>
  <c r="AP4" i="8"/>
  <c r="E66" i="8"/>
  <c r="AO4" i="8"/>
  <c r="AO66" i="8" s="1"/>
  <c r="C5" i="8"/>
  <c r="C25" i="8"/>
  <c r="G34" i="5"/>
  <c r="G33" i="5"/>
  <c r="F34" i="5"/>
  <c r="F33" i="5"/>
  <c r="AQ4" i="8" l="1"/>
  <c r="AQ66" i="8" s="1"/>
  <c r="Y5" i="8"/>
  <c r="AN5" i="8"/>
  <c r="G35" i="5"/>
  <c r="F35" i="5"/>
  <c r="D84" i="9"/>
  <c r="AP66" i="8"/>
  <c r="AN66" i="8"/>
  <c r="AM66" i="8"/>
  <c r="AL66" i="8"/>
  <c r="AK66" i="8"/>
  <c r="AJ66" i="8"/>
  <c r="AI66" i="8"/>
  <c r="AH66" i="8"/>
  <c r="AG66" i="8"/>
  <c r="AF66" i="8"/>
  <c r="AE66" i="8"/>
  <c r="AD66" i="8"/>
  <c r="AC66" i="8"/>
  <c r="AB66" i="8"/>
  <c r="AA66" i="8"/>
  <c r="Z66" i="8"/>
  <c r="X66" i="8"/>
  <c r="W66" i="8"/>
  <c r="V66" i="8"/>
  <c r="U66" i="8"/>
  <c r="T66" i="8"/>
  <c r="S66" i="8"/>
  <c r="R66" i="8"/>
  <c r="Q66" i="8"/>
  <c r="P66" i="8"/>
  <c r="O66" i="8"/>
  <c r="N66" i="8"/>
  <c r="M66" i="8"/>
  <c r="L66" i="8"/>
  <c r="K66" i="8"/>
  <c r="J66" i="8"/>
  <c r="I66" i="8"/>
  <c r="H66" i="8"/>
  <c r="H65" i="8"/>
  <c r="H61" i="8"/>
  <c r="H59" i="8"/>
  <c r="H55" i="8"/>
  <c r="H51" i="8"/>
  <c r="H49" i="8"/>
  <c r="H47" i="8"/>
  <c r="J45" i="8"/>
  <c r="H43" i="8"/>
  <c r="H41" i="8"/>
  <c r="H37" i="8"/>
  <c r="H35" i="8"/>
  <c r="H31" i="8"/>
  <c r="H25" i="8"/>
  <c r="H19" i="8"/>
  <c r="H11" i="8"/>
  <c r="U65" i="8"/>
  <c r="U63" i="8"/>
  <c r="U61" i="8"/>
  <c r="U59" i="8"/>
  <c r="U57" i="8"/>
  <c r="U55" i="8"/>
  <c r="U53" i="8"/>
  <c r="U51" i="8"/>
  <c r="U49" i="8"/>
  <c r="U47" i="8"/>
  <c r="U45" i="8"/>
  <c r="U43" i="8"/>
  <c r="U41" i="8"/>
  <c r="U39" i="8"/>
  <c r="U37" i="8"/>
  <c r="U35" i="8"/>
  <c r="U33" i="8"/>
  <c r="U31" i="8"/>
  <c r="U29" i="8"/>
  <c r="U27" i="8"/>
  <c r="U25" i="8"/>
  <c r="U23" i="8"/>
  <c r="U21" i="8"/>
  <c r="U19" i="8"/>
  <c r="U17" i="8"/>
  <c r="U15" i="8"/>
  <c r="U13" i="8"/>
  <c r="U11" i="8"/>
  <c r="U9" i="8"/>
  <c r="U7" i="8"/>
  <c r="AK9" i="8"/>
  <c r="AK11" i="8"/>
  <c r="AK13" i="8"/>
  <c r="AK17" i="8"/>
  <c r="AK19" i="8"/>
  <c r="AK21" i="8"/>
  <c r="AK25" i="8"/>
  <c r="AK31" i="8"/>
  <c r="AK41" i="8"/>
  <c r="AK43" i="8"/>
  <c r="AK47" i="8"/>
  <c r="AK55" i="8"/>
  <c r="AK57" i="8"/>
  <c r="AK61" i="8"/>
  <c r="AK65" i="8"/>
  <c r="AE41" i="8"/>
  <c r="AE45" i="8"/>
  <c r="AE47" i="8"/>
  <c r="AE59" i="8"/>
  <c r="AI65" i="8"/>
  <c r="AG65" i="8"/>
  <c r="AE65" i="8"/>
  <c r="AE39" i="8"/>
  <c r="AB65" i="8"/>
  <c r="AB63" i="8"/>
  <c r="Z63" i="8"/>
  <c r="Z61" i="8"/>
  <c r="AB59" i="8"/>
  <c r="Z59" i="8"/>
  <c r="AB57" i="8"/>
  <c r="Z57" i="8"/>
  <c r="AB55" i="8"/>
  <c r="Z55" i="8"/>
  <c r="AB53" i="8"/>
  <c r="Z53" i="8"/>
  <c r="AB51" i="8"/>
  <c r="Z51" i="8"/>
  <c r="AB49" i="8"/>
  <c r="Z49" i="8"/>
  <c r="AB47" i="8"/>
  <c r="Z47" i="8"/>
  <c r="AB45" i="8"/>
  <c r="Z45" i="8"/>
  <c r="AB43" i="8"/>
  <c r="Z43" i="8"/>
  <c r="AB41" i="8"/>
  <c r="Z41" i="8"/>
  <c r="Q65" i="8"/>
  <c r="S63" i="8"/>
  <c r="Q63" i="8"/>
  <c r="S61" i="8"/>
  <c r="Q61" i="8"/>
  <c r="S59" i="8"/>
  <c r="Q59" i="8"/>
  <c r="S57" i="8"/>
  <c r="Q57" i="8"/>
  <c r="S55" i="8"/>
  <c r="Q55" i="8"/>
  <c r="S53" i="8"/>
  <c r="Q53" i="8"/>
  <c r="S51" i="8"/>
  <c r="Q51" i="8"/>
  <c r="S49" i="8"/>
  <c r="Q49" i="8"/>
  <c r="S47" i="8"/>
  <c r="Q47" i="8"/>
  <c r="S45" i="8"/>
  <c r="Q45" i="8"/>
  <c r="S43" i="8"/>
  <c r="Q43" i="8"/>
  <c r="S41" i="8"/>
  <c r="Q41" i="8"/>
  <c r="Q9" i="8"/>
  <c r="S9" i="8"/>
  <c r="Q11" i="8"/>
  <c r="S11" i="8"/>
  <c r="Q13" i="8"/>
  <c r="S13" i="8"/>
  <c r="Q15" i="8"/>
  <c r="S15" i="8"/>
  <c r="Q17" i="8"/>
  <c r="S17" i="8"/>
  <c r="Q19" i="8"/>
  <c r="S19" i="8"/>
  <c r="Q21" i="8"/>
  <c r="S21" i="8"/>
  <c r="Q23" i="8"/>
  <c r="S23" i="8"/>
  <c r="Q25" i="8"/>
  <c r="S25" i="8"/>
  <c r="Q27" i="8"/>
  <c r="S27" i="8"/>
  <c r="Q29" i="8"/>
  <c r="AQ29" i="8" s="1"/>
  <c r="S29" i="8"/>
  <c r="Q31" i="8"/>
  <c r="S31" i="8"/>
  <c r="Q33" i="8"/>
  <c r="S33" i="8"/>
  <c r="Q35" i="8"/>
  <c r="S35" i="8"/>
  <c r="Q37" i="8"/>
  <c r="S37" i="8"/>
  <c r="Q39" i="8"/>
  <c r="S39" i="8"/>
  <c r="S7" i="8"/>
  <c r="Q7" i="8"/>
  <c r="L47" i="8"/>
  <c r="O57" i="8"/>
  <c r="O55" i="8"/>
  <c r="L45" i="8"/>
  <c r="L43" i="8"/>
  <c r="AQ15" i="8" l="1"/>
  <c r="AQ43" i="8"/>
  <c r="AQ65" i="8"/>
  <c r="AQ57" i="8"/>
  <c r="AQ27" i="8"/>
  <c r="AQ63" i="8"/>
  <c r="AQ5" i="8"/>
  <c r="AQ7" i="8"/>
  <c r="AQ25" i="8"/>
  <c r="AQ59" i="8"/>
  <c r="AQ61" i="8"/>
  <c r="AQ51" i="8"/>
  <c r="AQ55" i="8"/>
  <c r="AQ49" i="8"/>
  <c r="AQ53" i="8"/>
  <c r="AQ45" i="8"/>
  <c r="AQ47" i="8"/>
  <c r="AQ39" i="8"/>
  <c r="AQ35" i="8"/>
  <c r="AQ37" i="8"/>
  <c r="AQ41" i="8"/>
  <c r="AQ33" i="8"/>
  <c r="AQ31" i="8"/>
  <c r="AQ23" i="8"/>
  <c r="AQ17" i="8"/>
  <c r="AQ21" i="8"/>
  <c r="AQ19" i="8"/>
  <c r="AQ9" i="8"/>
  <c r="AQ11" i="8"/>
  <c r="AQ13" i="8"/>
  <c r="Q67" i="8"/>
  <c r="D82" i="9"/>
  <c r="AE67" i="8"/>
</calcChain>
</file>

<file path=xl/sharedStrings.xml><?xml version="1.0" encoding="utf-8"?>
<sst xmlns="http://schemas.openxmlformats.org/spreadsheetml/2006/main" count="8170" uniqueCount="276">
  <si>
    <t>SN</t>
  </si>
  <si>
    <t>Dahisar East</t>
  </si>
  <si>
    <t>Upper Dahisar</t>
  </si>
  <si>
    <t>Kiosk</t>
  </si>
  <si>
    <t>Block</t>
  </si>
  <si>
    <t>Size</t>
  </si>
  <si>
    <t>Small</t>
  </si>
  <si>
    <t>Line</t>
  </si>
  <si>
    <t>Large</t>
  </si>
  <si>
    <t>Medium</t>
  </si>
  <si>
    <t>Label</t>
  </si>
  <si>
    <t>KS</t>
  </si>
  <si>
    <t>KL</t>
  </si>
  <si>
    <t>KM</t>
  </si>
  <si>
    <t>Kandarpada</t>
  </si>
  <si>
    <t>Station</t>
  </si>
  <si>
    <t>Area</t>
  </si>
  <si>
    <t>Akurli</t>
  </si>
  <si>
    <t>Borivali West</t>
  </si>
  <si>
    <t>Dahanukarwadi</t>
  </si>
  <si>
    <t>Devipada</t>
  </si>
  <si>
    <t>Dindoshi</t>
  </si>
  <si>
    <t>Eksar</t>
  </si>
  <si>
    <t>Goregaon East</t>
  </si>
  <si>
    <t>Goregaon West</t>
  </si>
  <si>
    <t>Gundavali</t>
  </si>
  <si>
    <t>Jogeshwari East</t>
  </si>
  <si>
    <t>Kandivali West</t>
  </si>
  <si>
    <t>Kurar</t>
  </si>
  <si>
    <t>Lower Malad</t>
  </si>
  <si>
    <t>Lower Oshiwara</t>
  </si>
  <si>
    <t>Magathane</t>
  </si>
  <si>
    <t>Malad West</t>
  </si>
  <si>
    <t>Mogra</t>
  </si>
  <si>
    <t>Oshiwara</t>
  </si>
  <si>
    <t>Ovaripada</t>
  </si>
  <si>
    <t>Pahadi Eksar</t>
  </si>
  <si>
    <t>Pahadi Goregaon</t>
  </si>
  <si>
    <t>Poisar</t>
  </si>
  <si>
    <t>Rashtriya Udyaan</t>
  </si>
  <si>
    <t>Format</t>
  </si>
  <si>
    <t>BS</t>
  </si>
  <si>
    <t>L7</t>
  </si>
  <si>
    <t>L2A</t>
  </si>
  <si>
    <t>BL</t>
  </si>
  <si>
    <t>Andheri West</t>
  </si>
  <si>
    <t>Station Name</t>
  </si>
  <si>
    <t>Andheri E</t>
  </si>
  <si>
    <t>Jogeshwari E</t>
  </si>
  <si>
    <t>Goregaon E</t>
  </si>
  <si>
    <t>Malad E</t>
  </si>
  <si>
    <t>Kandavali E</t>
  </si>
  <si>
    <t>Borivali E</t>
  </si>
  <si>
    <t>Dahisar E</t>
  </si>
  <si>
    <t>Dahisar W</t>
  </si>
  <si>
    <t>Borivali W</t>
  </si>
  <si>
    <t>Kandavali W</t>
  </si>
  <si>
    <t>Malad W</t>
  </si>
  <si>
    <t>Goregaon W</t>
  </si>
  <si>
    <t>Jogeshwari W</t>
  </si>
  <si>
    <t>Andheri W</t>
  </si>
  <si>
    <t>Mandapeshwar</t>
  </si>
  <si>
    <t>Valnai</t>
  </si>
  <si>
    <t>LABELS MASTER</t>
  </si>
  <si>
    <t>Aarey</t>
  </si>
  <si>
    <t>Phase</t>
  </si>
  <si>
    <t>P2</t>
  </si>
  <si>
    <t>P1</t>
  </si>
  <si>
    <t>Unpaid South</t>
  </si>
  <si>
    <t>Paid Middle</t>
  </si>
  <si>
    <t>Unpaid North</t>
  </si>
  <si>
    <t>KL-1A</t>
  </si>
  <si>
    <t>KL-1B</t>
  </si>
  <si>
    <t>KL-1C</t>
  </si>
  <si>
    <t>KL-2A</t>
  </si>
  <si>
    <t>KL-2B</t>
  </si>
  <si>
    <t>KS-1A</t>
  </si>
  <si>
    <t>KS-1B</t>
  </si>
  <si>
    <t>KS-2A</t>
  </si>
  <si>
    <t>KS-2B</t>
  </si>
  <si>
    <t>BS-1A</t>
  </si>
  <si>
    <t>BS-1B</t>
  </si>
  <si>
    <t>KL-3A</t>
  </si>
  <si>
    <t>KL-3B</t>
  </si>
  <si>
    <t>KL-4A</t>
  </si>
  <si>
    <t>KL-4B</t>
  </si>
  <si>
    <t>KL-5</t>
  </si>
  <si>
    <t>KM-1A</t>
  </si>
  <si>
    <t>KM-1B</t>
  </si>
  <si>
    <t>KM-1C</t>
  </si>
  <si>
    <t>KM-1D</t>
  </si>
  <si>
    <t>KS-2</t>
  </si>
  <si>
    <t>1. Andheri West</t>
  </si>
  <si>
    <t>2. Lower Oshiwara</t>
  </si>
  <si>
    <t>3. Oshiwara</t>
  </si>
  <si>
    <t>4. Goregaon West</t>
  </si>
  <si>
    <t>5. Pahadi Goregaon</t>
  </si>
  <si>
    <t>6. Lower Malad</t>
  </si>
  <si>
    <t>7. Malad West</t>
  </si>
  <si>
    <t>8. Valnai</t>
  </si>
  <si>
    <t>9. Dahanukarwadi</t>
  </si>
  <si>
    <t>10. Kandivali West</t>
  </si>
  <si>
    <t>11. Pahadi Eksar</t>
  </si>
  <si>
    <t>12. Borivali West</t>
  </si>
  <si>
    <t>13. Eksar</t>
  </si>
  <si>
    <t>14. Mandapeshwar</t>
  </si>
  <si>
    <t>15. Kandarpada</t>
  </si>
  <si>
    <t>16. Upper Dahisar</t>
  </si>
  <si>
    <t>17. Dahisar East</t>
  </si>
  <si>
    <t>18. Ovaripada</t>
  </si>
  <si>
    <t>19. Rashtriya Udyaan</t>
  </si>
  <si>
    <t>20. Devipada</t>
  </si>
  <si>
    <t>21. Magathane</t>
  </si>
  <si>
    <t>22. Poisar</t>
  </si>
  <si>
    <t>23. Akurli</t>
  </si>
  <si>
    <t>24. Kurar</t>
  </si>
  <si>
    <t>25. Dindoshi</t>
  </si>
  <si>
    <t>26. Aarey</t>
  </si>
  <si>
    <t>27. Goregaon East</t>
  </si>
  <si>
    <t>28. Jogeshwari East</t>
  </si>
  <si>
    <t>29. Mogra</t>
  </si>
  <si>
    <t>30. Gundavali</t>
  </si>
  <si>
    <t>Total</t>
  </si>
  <si>
    <t>Kiosk Large</t>
  </si>
  <si>
    <t>Kiosk Medium</t>
  </si>
  <si>
    <t>Kiosk Small</t>
  </si>
  <si>
    <t>Block Small/Large</t>
  </si>
  <si>
    <t>Legend:</t>
  </si>
  <si>
    <t>0. Andheri West Commercial</t>
  </si>
  <si>
    <t>Jodi</t>
  </si>
  <si>
    <t>FINANCIAL BID FORMAT</t>
  </si>
  <si>
    <t>AREA SCHEDULE</t>
  </si>
  <si>
    <t>Other Bidder Inputs -</t>
  </si>
  <si>
    <t>Min kiosks across all stations</t>
  </si>
  <si>
    <t>Min blocks across all stations</t>
  </si>
  <si>
    <t>Block-kiosk combination</t>
  </si>
  <si>
    <t>Select</t>
  </si>
  <si>
    <t>Mention Yes if you require kiosk at a station only if you get a block at that station, else mention No</t>
  </si>
  <si>
    <t>Kiosk / Station</t>
  </si>
  <si>
    <t>Summary of bid -</t>
  </si>
  <si>
    <t>Units bid for</t>
  </si>
  <si>
    <t>Min units to be bid across all stations</t>
  </si>
  <si>
    <t>A bidder may bid only for kiosks or only for blocks or both</t>
  </si>
  <si>
    <t>Rental quoted for units bid for</t>
  </si>
  <si>
    <t>Bids to be inputted in Rs per month (for unit in corresponding cell in the Area Schedule sheet)</t>
  </si>
  <si>
    <t>Figures in sqft</t>
  </si>
  <si>
    <t>Station Zone</t>
  </si>
  <si>
    <t>Max Units</t>
  </si>
  <si>
    <t>Category</t>
  </si>
  <si>
    <t>Category list -</t>
  </si>
  <si>
    <t>ATM</t>
  </si>
  <si>
    <t>Vending Machine</t>
  </si>
  <si>
    <t>Pharmacy</t>
  </si>
  <si>
    <t>Chaat</t>
  </si>
  <si>
    <t>South Indian</t>
  </si>
  <si>
    <t>Oriental</t>
  </si>
  <si>
    <t>Tea Coffee</t>
  </si>
  <si>
    <t>Burgers</t>
  </si>
  <si>
    <t>Pizza</t>
  </si>
  <si>
    <t>Vadapav</t>
  </si>
  <si>
    <t>Mobile Accessories</t>
  </si>
  <si>
    <t>Sports</t>
  </si>
  <si>
    <t>Footwear</t>
  </si>
  <si>
    <t>Stationery</t>
  </si>
  <si>
    <t>Multicuisine F&amp;B</t>
  </si>
  <si>
    <t>Multicategory</t>
  </si>
  <si>
    <t>Others</t>
  </si>
  <si>
    <t>Compulsory Input by Bidder</t>
  </si>
  <si>
    <t>2021 E Ridership</t>
  </si>
  <si>
    <t>2031 E Ridership</t>
  </si>
  <si>
    <t>Sub-total Line 2A</t>
  </si>
  <si>
    <t>Sub-total Line 7</t>
  </si>
  <si>
    <t>Total Kiosks Bid For</t>
  </si>
  <si>
    <t>Total Blocks Bid For</t>
  </si>
  <si>
    <t>Level</t>
  </si>
  <si>
    <t>Jodi Unit</t>
  </si>
  <si>
    <t>Kiosk No.</t>
  </si>
  <si>
    <t>Bid Unit No.</t>
  </si>
  <si>
    <t>Layout Unit No.</t>
  </si>
  <si>
    <t>Depth (m)</t>
  </si>
  <si>
    <t>Width (m)</t>
  </si>
  <si>
    <t>Total Area (sqm)</t>
  </si>
  <si>
    <t>Non-Usable Area (sqm)</t>
  </si>
  <si>
    <t>Usable Area (sqm)</t>
  </si>
  <si>
    <t>Depth (ft)</t>
  </si>
  <si>
    <t>Width (ft)</t>
  </si>
  <si>
    <t>Usable Area (sqft)</t>
  </si>
  <si>
    <t>Unpaid</t>
  </si>
  <si>
    <t>North</t>
  </si>
  <si>
    <t>No</t>
  </si>
  <si>
    <t>1A</t>
  </si>
  <si>
    <t>1B</t>
  </si>
  <si>
    <t>Yes</t>
  </si>
  <si>
    <t>1A+B</t>
  </si>
  <si>
    <t>1C</t>
  </si>
  <si>
    <t>1D</t>
  </si>
  <si>
    <t>1AtoD</t>
  </si>
  <si>
    <t>Middle</t>
  </si>
  <si>
    <t>South</t>
  </si>
  <si>
    <t>2A</t>
  </si>
  <si>
    <t>2B</t>
  </si>
  <si>
    <t>2A+B</t>
  </si>
  <si>
    <t>All</t>
  </si>
  <si>
    <t>Concourse</t>
  </si>
  <si>
    <t>Paid</t>
  </si>
  <si>
    <t>3A</t>
  </si>
  <si>
    <t>3B</t>
  </si>
  <si>
    <t>1to3</t>
  </si>
  <si>
    <t>3A+B</t>
  </si>
  <si>
    <t>4A</t>
  </si>
  <si>
    <t>4B</t>
  </si>
  <si>
    <t>4A+B</t>
  </si>
  <si>
    <t>1AtoC</t>
  </si>
  <si>
    <t>MASTERDATA</t>
  </si>
  <si>
    <t>conversion &gt;</t>
  </si>
  <si>
    <t>AW</t>
  </si>
  <si>
    <t>LO</t>
  </si>
  <si>
    <t>OW</t>
  </si>
  <si>
    <t>GW</t>
  </si>
  <si>
    <t>PG</t>
  </si>
  <si>
    <t>LM</t>
  </si>
  <si>
    <t>MW</t>
  </si>
  <si>
    <t>VN</t>
  </si>
  <si>
    <t>DW</t>
  </si>
  <si>
    <t>KW</t>
  </si>
  <si>
    <t>PE</t>
  </si>
  <si>
    <t>BW</t>
  </si>
  <si>
    <t>EK</t>
  </si>
  <si>
    <t>MP</t>
  </si>
  <si>
    <t>KP</t>
  </si>
  <si>
    <t>UD</t>
  </si>
  <si>
    <t>DE</t>
  </si>
  <si>
    <t>OP</t>
  </si>
  <si>
    <t>RS</t>
  </si>
  <si>
    <t>DP</t>
  </si>
  <si>
    <t>MT</t>
  </si>
  <si>
    <t>PO</t>
  </si>
  <si>
    <t>AK</t>
  </si>
  <si>
    <t>KU</t>
  </si>
  <si>
    <t>DD</t>
  </si>
  <si>
    <t>AA</t>
  </si>
  <si>
    <t>GE</t>
  </si>
  <si>
    <t>JE</t>
  </si>
  <si>
    <t>MO</t>
  </si>
  <si>
    <t>GU</t>
  </si>
  <si>
    <t>CO</t>
  </si>
  <si>
    <t>CC</t>
  </si>
  <si>
    <t>Bidding Entity Name</t>
  </si>
  <si>
    <t>Convenience Store</t>
  </si>
  <si>
    <t>NaMTTRI Building, Adjoining New MMRDA Building, Bandra Kurla Complex, Bandra East, Mumbai 400051</t>
  </si>
  <si>
    <t>eTender No. MMMOCL/NFBR/RFP/02: RFP for Licensing of spaces at Mumbai Metro Line 2A and 7 for Retail and Other Commercial Uses</t>
  </si>
  <si>
    <t>Bid Submission Date</t>
  </si>
  <si>
    <t>City</t>
  </si>
  <si>
    <t>Mumbai</t>
  </si>
  <si>
    <t>ABC Pvt Ltd</t>
  </si>
  <si>
    <t>Enter minimum kiosks required at all 30 stations put together (enter cumulative figure covering all stations)</t>
  </si>
  <si>
    <t>Enter minimum blocks required at all 17 stations of Line 2A put together (enter cumulative figure covering all stations)</t>
  </si>
  <si>
    <t>Name of Authorized Signatory</t>
  </si>
  <si>
    <t>Designation of Authorized Signatory</t>
  </si>
  <si>
    <t>Name</t>
  </si>
  <si>
    <t>Designation</t>
  </si>
  <si>
    <t>Concourse 1</t>
  </si>
  <si>
    <t>0. Andheri West Concourse 1</t>
  </si>
  <si>
    <t>BS-2</t>
  </si>
  <si>
    <t>BS-1C</t>
  </si>
  <si>
    <r>
      <t>MAHA MUMBAI METRO OPERATION CORPORATION LIMITED</t>
    </r>
    <r>
      <rPr>
        <sz val="11"/>
        <color theme="1"/>
        <rFont val="Calibri"/>
        <family val="2"/>
        <scheme val="minor"/>
      </rPr>
      <t xml:space="preserve"> (A Government of Maharashtra PSU)</t>
    </r>
  </si>
  <si>
    <t>Jodi / Entire Floor</t>
  </si>
  <si>
    <t>Choose category from dropdown; mention multi-cuisine F&amp;B or multi-category if representing more than one category</t>
  </si>
  <si>
    <t xml:space="preserve"> </t>
  </si>
  <si>
    <t>1A+B+C</t>
  </si>
  <si>
    <t>2+3</t>
  </si>
  <si>
    <t>BS-3</t>
  </si>
  <si>
    <t>BL-All</t>
  </si>
  <si>
    <t>Entire Station</t>
  </si>
  <si>
    <t>All Blocks &amp; Kiosks</t>
  </si>
  <si>
    <t>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</si>
</sst>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 #,##0.00_-;_-* &quot;-&quot;??_-;_-@_-"/>
    <numFmt numFmtId="165" formatCode="_ * #,##0_ ;_ * \-#,##0_ ;_ * &quot;-&quot;??_ ;_ @_ "/>
    <numFmt numFmtId="166" formatCode="#,##0_ ;\-#,##0\ "/>
    <numFmt numFmtId="167" formatCode="_ * #,##0.0_ ;_ * \-#,##0.0_ ;_ * &quot;-&quot;??_ ;_ @_ "/>
    <numFmt numFmtId="168" formatCode="[$-409]dd/mmm/yy;@"/>
    <numFmt numFmtId="169" formatCode="#,##0.0_ ;\-#,##0.0\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u/>
      <sz val="11"/>
      <color theme="1"/>
      <name val="Calibri"/>
      <family val="2"/>
      <scheme val="minor"/>
    </font>
    <font>
      <sz val="11"/>
      <color theme="0" tint="-0.34998626667073579"/>
      <name val="Calibri"/>
      <family val="2"/>
      <scheme val="minor"/>
    </font>
    <font>
      <b/>
      <sz val="14"/>
      <color rgb="FFFF0000"/>
      <name val="Calibri"/>
      <family val="2"/>
      <scheme val="minor"/>
    </font>
    <font>
      <sz val="11"/>
      <color rgb="FFFF0000"/>
      <name val="Calibri"/>
      <family val="2"/>
      <scheme val="minor"/>
    </font>
    <font>
      <b/>
      <u/>
      <sz val="11"/>
      <color theme="1"/>
      <name val="Calibri"/>
      <family val="2"/>
      <scheme val="minor"/>
    </font>
    <font>
      <sz val="11"/>
      <color theme="4"/>
      <name val="Calibri"/>
      <family val="2"/>
      <scheme val="minor"/>
    </font>
    <font>
      <sz val="11"/>
      <color rgb="FF0070C0"/>
      <name val="Calibri"/>
      <family val="2"/>
      <scheme val="minor"/>
    </font>
    <font>
      <sz val="8"/>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5"/>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10" borderId="0" applyNumberFormat="0" applyBorder="0" applyAlignment="0" applyProtection="0"/>
  </cellStyleXfs>
  <cellXfs count="256">
    <xf numFmtId="0" fontId="0" fillId="0" borderId="0" xfId="0"/>
    <xf numFmtId="0" fontId="0" fillId="0" borderId="0" xfId="0" applyAlignment="1">
      <alignment horizontal="center"/>
    </xf>
    <xf numFmtId="165" fontId="0" fillId="0" borderId="0" xfId="1" applyNumberFormat="1" applyFont="1"/>
    <xf numFmtId="0" fontId="0" fillId="0" borderId="0" xfId="0" applyAlignment="1">
      <alignment vertical="center" wrapText="1"/>
    </xf>
    <xf numFmtId="0" fontId="0" fillId="4" borderId="0" xfId="0" applyFill="1"/>
    <xf numFmtId="0" fontId="0" fillId="6" borderId="0" xfId="0" applyFill="1"/>
    <xf numFmtId="0" fontId="7" fillId="0" borderId="0" xfId="0" applyFont="1" applyAlignment="1">
      <alignment horizontal="left"/>
    </xf>
    <xf numFmtId="167" fontId="0" fillId="0" borderId="0" xfId="1" applyNumberFormat="1" applyFont="1"/>
    <xf numFmtId="167" fontId="11" fillId="0" borderId="0" xfId="1" applyNumberFormat="1" applyFont="1"/>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0" fillId="0" borderId="0" xfId="0" applyAlignment="1">
      <alignment wrapText="1"/>
    </xf>
    <xf numFmtId="0" fontId="0" fillId="6" borderId="0" xfId="0" applyFill="1" applyAlignment="1">
      <alignment horizontal="center"/>
    </xf>
    <xf numFmtId="167" fontId="11" fillId="6" borderId="0" xfId="1" applyNumberFormat="1" applyFont="1" applyFill="1"/>
    <xf numFmtId="165" fontId="4" fillId="6" borderId="0" xfId="1" applyNumberFormat="1" applyFont="1" applyFill="1"/>
    <xf numFmtId="165" fontId="11" fillId="6" borderId="0" xfId="1" applyNumberFormat="1" applyFont="1" applyFill="1"/>
    <xf numFmtId="165" fontId="0" fillId="6" borderId="0" xfId="1" applyNumberFormat="1" applyFont="1" applyFill="1"/>
    <xf numFmtId="0" fontId="0" fillId="6" borderId="0" xfId="0" quotePrefix="1" applyFill="1" applyAlignment="1">
      <alignment horizontal="center"/>
    </xf>
    <xf numFmtId="165" fontId="11" fillId="0" borderId="0" xfId="1" applyNumberFormat="1" applyFont="1"/>
    <xf numFmtId="0" fontId="0" fillId="11" borderId="0" xfId="0" applyFill="1" applyAlignment="1">
      <alignment horizontal="center"/>
    </xf>
    <xf numFmtId="0" fontId="0" fillId="11" borderId="0" xfId="0" applyFill="1"/>
    <xf numFmtId="167" fontId="11" fillId="11" borderId="0" xfId="1" applyNumberFormat="1" applyFont="1" applyFill="1"/>
    <xf numFmtId="167" fontId="0" fillId="11" borderId="0" xfId="1" applyNumberFormat="1" applyFont="1" applyFill="1"/>
    <xf numFmtId="165" fontId="11" fillId="11" borderId="0" xfId="1" applyNumberFormat="1" applyFont="1" applyFill="1"/>
    <xf numFmtId="165" fontId="0" fillId="11" borderId="0" xfId="1" applyNumberFormat="1" applyFont="1" applyFill="1"/>
    <xf numFmtId="0" fontId="0" fillId="4" borderId="0" xfId="0" applyFill="1" applyAlignment="1">
      <alignment horizontal="center"/>
    </xf>
    <xf numFmtId="167" fontId="11" fillId="4" borderId="0" xfId="1" applyNumberFormat="1" applyFont="1" applyFill="1"/>
    <xf numFmtId="167" fontId="0" fillId="4" borderId="0" xfId="1" applyNumberFormat="1" applyFont="1" applyFill="1"/>
    <xf numFmtId="165" fontId="11" fillId="4" borderId="0" xfId="1" applyNumberFormat="1" applyFont="1" applyFill="1"/>
    <xf numFmtId="165" fontId="0" fillId="4" borderId="0" xfId="1" applyNumberFormat="1" applyFont="1" applyFill="1"/>
    <xf numFmtId="165" fontId="1" fillId="11" borderId="0" xfId="2" applyNumberFormat="1" applyFill="1"/>
    <xf numFmtId="165" fontId="0" fillId="11" borderId="0" xfId="1" applyNumberFormat="1" applyFont="1" applyFill="1" applyBorder="1"/>
    <xf numFmtId="167" fontId="0" fillId="11" borderId="0" xfId="1" applyNumberFormat="1" applyFont="1" applyFill="1" applyBorder="1"/>
    <xf numFmtId="165" fontId="11" fillId="11" borderId="0" xfId="1" applyNumberFormat="1" applyFont="1" applyFill="1" applyBorder="1"/>
    <xf numFmtId="167" fontId="0" fillId="4" borderId="0" xfId="1" applyNumberFormat="1" applyFont="1" applyFill="1" applyBorder="1"/>
    <xf numFmtId="165" fontId="11" fillId="4" borderId="0" xfId="1" applyNumberFormat="1" applyFont="1" applyFill="1" applyBorder="1"/>
    <xf numFmtId="165" fontId="0" fillId="4" borderId="0" xfId="1" applyNumberFormat="1" applyFont="1" applyFill="1" applyBorder="1"/>
    <xf numFmtId="167" fontId="11" fillId="0" borderId="0" xfId="1" applyNumberFormat="1" applyFont="1" applyFill="1" applyBorder="1"/>
    <xf numFmtId="167" fontId="0" fillId="0" borderId="0" xfId="1" applyNumberFormat="1" applyFont="1" applyFill="1" applyBorder="1"/>
    <xf numFmtId="165" fontId="11" fillId="0" borderId="0" xfId="1" applyNumberFormat="1" applyFont="1" applyFill="1" applyBorder="1"/>
    <xf numFmtId="165" fontId="0" fillId="0" borderId="0" xfId="1" applyNumberFormat="1" applyFont="1" applyFill="1" applyBorder="1"/>
    <xf numFmtId="167" fontId="11" fillId="0" borderId="0" xfId="1" applyNumberFormat="1" applyFont="1" applyFill="1"/>
    <xf numFmtId="167" fontId="0" fillId="0" borderId="0" xfId="1" applyNumberFormat="1" applyFont="1" applyAlignment="1">
      <alignment horizontal="right"/>
    </xf>
    <xf numFmtId="167" fontId="4" fillId="0" borderId="0" xfId="1" applyNumberFormat="1" applyFont="1"/>
    <xf numFmtId="0" fontId="3" fillId="5" borderId="0" xfId="0" applyFont="1" applyFill="1" applyAlignment="1">
      <alignment horizontal="center" vertical="center" wrapText="1"/>
    </xf>
    <xf numFmtId="0" fontId="3" fillId="5" borderId="0" xfId="0" applyFont="1" applyFill="1" applyAlignment="1">
      <alignment vertical="center" wrapText="1"/>
    </xf>
    <xf numFmtId="0" fontId="3" fillId="5" borderId="0" xfId="1" applyNumberFormat="1" applyFont="1" applyFill="1" applyAlignment="1">
      <alignment horizontal="center" vertical="center" wrapText="1"/>
    </xf>
    <xf numFmtId="0" fontId="3" fillId="5" borderId="0" xfId="0" applyFont="1" applyFill="1" applyAlignment="1">
      <alignment horizontal="center"/>
    </xf>
    <xf numFmtId="0" fontId="2" fillId="2" borderId="0" xfId="0" applyFont="1" applyFill="1" applyAlignment="1">
      <alignment horizontal="center"/>
    </xf>
    <xf numFmtId="0" fontId="2" fillId="2" borderId="0" xfId="0" applyFont="1" applyFill="1"/>
    <xf numFmtId="165" fontId="2" fillId="2" borderId="0" xfId="1" applyNumberFormat="1" applyFont="1" applyFill="1"/>
    <xf numFmtId="164" fontId="0" fillId="0" borderId="0" xfId="0" applyNumberFormat="1"/>
    <xf numFmtId="0" fontId="3" fillId="5" borderId="1" xfId="1" applyNumberFormat="1" applyFont="1" applyFill="1" applyBorder="1" applyAlignment="1">
      <alignment horizontal="center" vertical="center" wrapText="1"/>
    </xf>
    <xf numFmtId="0" fontId="0" fillId="13" borderId="0" xfId="0" applyFont="1" applyFill="1" applyAlignment="1" applyProtection="1">
      <alignment vertical="center"/>
    </xf>
    <xf numFmtId="0" fontId="0" fillId="13" borderId="0" xfId="0" applyFont="1" applyFill="1" applyAlignment="1" applyProtection="1">
      <alignment horizontal="center" vertical="center"/>
    </xf>
    <xf numFmtId="166" fontId="2" fillId="13" borderId="0" xfId="1" applyNumberFormat="1" applyFont="1" applyFill="1" applyAlignment="1" applyProtection="1">
      <alignment horizontal="left" vertical="center"/>
    </xf>
    <xf numFmtId="166" fontId="0" fillId="13" borderId="0" xfId="1" applyNumberFormat="1" applyFont="1" applyFill="1" applyBorder="1" applyAlignment="1" applyProtection="1">
      <alignment horizontal="center" vertical="center"/>
    </xf>
    <xf numFmtId="166" fontId="0" fillId="13" borderId="0" xfId="1" applyNumberFormat="1" applyFont="1" applyFill="1" applyAlignment="1" applyProtection="1">
      <alignment horizontal="center" vertical="center"/>
    </xf>
    <xf numFmtId="0" fontId="0" fillId="0" borderId="0" xfId="0" applyFont="1" applyFill="1" applyAlignment="1" applyProtection="1">
      <alignment vertical="center"/>
    </xf>
    <xf numFmtId="166" fontId="0" fillId="13" borderId="0" xfId="1" applyNumberFormat="1" applyFont="1" applyFill="1" applyAlignment="1" applyProtection="1">
      <alignment horizontal="left" vertical="center"/>
    </xf>
    <xf numFmtId="0" fontId="2" fillId="13" borderId="0" xfId="0" applyFont="1" applyFill="1" applyAlignment="1" applyProtection="1">
      <alignment vertical="center"/>
    </xf>
    <xf numFmtId="0" fontId="13" fillId="13" borderId="0" xfId="0" applyFont="1" applyFill="1" applyAlignment="1" applyProtection="1">
      <alignment vertical="center"/>
    </xf>
    <xf numFmtId="166" fontId="8" fillId="13" borderId="0" xfId="1" applyNumberFormat="1" applyFont="1" applyFill="1" applyAlignment="1" applyProtection="1">
      <alignment horizontal="left" vertical="center"/>
    </xf>
    <xf numFmtId="166" fontId="13" fillId="13" borderId="0" xfId="1" applyNumberFormat="1" applyFont="1" applyFill="1" applyBorder="1" applyAlignment="1" applyProtection="1">
      <alignment horizontal="center" vertical="center"/>
    </xf>
    <xf numFmtId="166" fontId="13" fillId="13" borderId="0" xfId="1" applyNumberFormat="1" applyFont="1" applyFill="1" applyAlignment="1" applyProtection="1">
      <alignment horizontal="center" vertical="center"/>
    </xf>
    <xf numFmtId="0" fontId="13" fillId="13" borderId="0" xfId="0" applyFont="1" applyFill="1" applyAlignment="1" applyProtection="1">
      <alignment horizontal="center"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horizontal="left" vertical="center"/>
    </xf>
    <xf numFmtId="166" fontId="0" fillId="0" borderId="0" xfId="1" applyNumberFormat="1" applyFont="1" applyBorder="1" applyAlignment="1" applyProtection="1">
      <alignment horizontal="center" vertical="center"/>
    </xf>
    <xf numFmtId="166" fontId="0" fillId="0" borderId="0" xfId="1" applyNumberFormat="1"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vertical="center"/>
    </xf>
    <xf numFmtId="166" fontId="0" fillId="0" borderId="0" xfId="1" applyNumberFormat="1" applyFont="1" applyAlignment="1" applyProtection="1">
      <alignment horizontal="left" vertical="center"/>
    </xf>
    <xf numFmtId="166" fontId="0" fillId="12" borderId="0" xfId="1" applyNumberFormat="1" applyFont="1" applyFill="1" applyAlignment="1" applyProtection="1">
      <alignment horizontal="center" vertical="center"/>
      <protection locked="0"/>
    </xf>
    <xf numFmtId="166" fontId="5" fillId="0" borderId="0" xfId="1" applyNumberFormat="1" applyFont="1" applyAlignment="1" applyProtection="1">
      <alignment horizontal="center" vertical="center"/>
    </xf>
    <xf numFmtId="166" fontId="5" fillId="0" borderId="0" xfId="1" applyNumberFormat="1" applyFont="1" applyBorder="1" applyAlignment="1" applyProtection="1">
      <alignment horizontal="center" vertical="center"/>
    </xf>
    <xf numFmtId="0" fontId="9" fillId="0" borderId="0" xfId="0" applyFont="1" applyFill="1" applyBorder="1" applyAlignment="1" applyProtection="1">
      <alignment vertical="center"/>
    </xf>
    <xf numFmtId="0" fontId="0" fillId="0" borderId="0" xfId="0" applyFont="1" applyFill="1" applyAlignment="1" applyProtection="1">
      <alignment horizontal="center" vertical="center"/>
    </xf>
    <xf numFmtId="0" fontId="0" fillId="12" borderId="0" xfId="0" applyFont="1" applyFill="1" applyAlignment="1" applyProtection="1">
      <alignment vertical="center"/>
    </xf>
    <xf numFmtId="0" fontId="0" fillId="6" borderId="0" xfId="0" applyFont="1" applyFill="1" applyAlignment="1" applyProtection="1">
      <alignment vertical="center"/>
    </xf>
    <xf numFmtId="0" fontId="0" fillId="4" borderId="0" xfId="0" applyFont="1" applyFill="1" applyAlignment="1" applyProtection="1">
      <alignment vertical="center"/>
    </xf>
    <xf numFmtId="0" fontId="0" fillId="3" borderId="0" xfId="0" applyFont="1" applyFill="1" applyAlignment="1" applyProtection="1">
      <alignment vertical="center"/>
    </xf>
    <xf numFmtId="0" fontId="0" fillId="9" borderId="0" xfId="0" applyFont="1" applyFill="1" applyAlignment="1" applyProtection="1">
      <alignment vertical="center"/>
    </xf>
    <xf numFmtId="0" fontId="3" fillId="5" borderId="8" xfId="0" applyFont="1" applyFill="1" applyBorder="1" applyAlignment="1" applyProtection="1">
      <alignment vertical="center"/>
    </xf>
    <xf numFmtId="0" fontId="0" fillId="0" borderId="3" xfId="0" applyFont="1" applyBorder="1" applyAlignment="1" applyProtection="1">
      <alignment vertical="center"/>
    </xf>
    <xf numFmtId="0" fontId="0" fillId="0" borderId="2" xfId="0" applyFont="1" applyFill="1" applyBorder="1" applyAlignment="1" applyProtection="1">
      <alignment horizontal="center" vertical="center"/>
    </xf>
    <xf numFmtId="0" fontId="10" fillId="0" borderId="3" xfId="0" applyFont="1" applyBorder="1" applyAlignment="1" applyProtection="1">
      <alignment horizontal="right" vertical="center"/>
    </xf>
    <xf numFmtId="0" fontId="6" fillId="0" borderId="2" xfId="0" applyFont="1" applyFill="1" applyBorder="1" applyAlignment="1" applyProtection="1">
      <alignment horizontal="center" vertical="center"/>
    </xf>
    <xf numFmtId="0" fontId="4" fillId="0" borderId="3" xfId="0" applyFont="1" applyBorder="1" applyAlignment="1" applyProtection="1">
      <alignment vertical="center"/>
    </xf>
    <xf numFmtId="0" fontId="10" fillId="0" borderId="6" xfId="0" applyFont="1" applyBorder="1" applyAlignment="1" applyProtection="1">
      <alignment horizontal="right" vertical="center"/>
    </xf>
    <xf numFmtId="0" fontId="0" fillId="0" borderId="5" xfId="0" applyFont="1" applyFill="1" applyBorder="1" applyAlignment="1" applyProtection="1">
      <alignment horizontal="center" vertical="center"/>
    </xf>
    <xf numFmtId="1" fontId="0" fillId="0" borderId="3" xfId="1" applyNumberFormat="1" applyFont="1" applyFill="1" applyBorder="1" applyAlignment="1" applyProtection="1">
      <alignment horizontal="center" vertical="center"/>
    </xf>
    <xf numFmtId="1" fontId="10" fillId="0" borderId="3" xfId="1" applyNumberFormat="1" applyFont="1" applyFill="1" applyBorder="1" applyAlignment="1" applyProtection="1">
      <alignment horizontal="center" vertical="center"/>
    </xf>
    <xf numFmtId="0" fontId="0" fillId="0" borderId="6" xfId="0" applyFont="1" applyFill="1" applyBorder="1" applyAlignment="1" applyProtection="1">
      <alignment vertical="center"/>
    </xf>
    <xf numFmtId="166" fontId="0" fillId="12" borderId="2" xfId="1" applyNumberFormat="1" applyFont="1" applyFill="1" applyBorder="1" applyAlignment="1" applyProtection="1">
      <alignment horizontal="center" vertical="center"/>
      <protection locked="0"/>
    </xf>
    <xf numFmtId="0" fontId="2" fillId="2" borderId="6" xfId="0" applyFont="1" applyFill="1" applyBorder="1" applyAlignment="1" applyProtection="1">
      <alignment vertical="center"/>
    </xf>
    <xf numFmtId="166" fontId="1" fillId="12" borderId="0" xfId="1" applyNumberFormat="1" applyFont="1" applyFill="1" applyAlignment="1" applyProtection="1">
      <alignment horizontal="center" vertical="center"/>
      <protection locked="0"/>
    </xf>
    <xf numFmtId="168" fontId="1" fillId="12" borderId="0" xfId="1" applyNumberFormat="1" applyFont="1" applyFill="1" applyAlignment="1" applyProtection="1">
      <alignment horizontal="center" vertical="center"/>
      <protection locked="0"/>
    </xf>
    <xf numFmtId="0" fontId="1" fillId="12" borderId="0" xfId="1" applyNumberFormat="1" applyFont="1" applyFill="1" applyAlignment="1" applyProtection="1">
      <alignment horizontal="center" vertical="center"/>
      <protection locked="0"/>
    </xf>
    <xf numFmtId="0" fontId="5" fillId="0" borderId="0" xfId="0" applyFont="1" applyAlignment="1" applyProtection="1">
      <alignment vertical="center"/>
    </xf>
    <xf numFmtId="166" fontId="0" fillId="0" borderId="0" xfId="0" applyNumberFormat="1" applyFont="1" applyAlignment="1" applyProtection="1">
      <alignment horizontal="center" vertical="center"/>
    </xf>
    <xf numFmtId="0" fontId="10"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167" fontId="10" fillId="11" borderId="0" xfId="1" applyNumberFormat="1" applyFont="1" applyFill="1"/>
    <xf numFmtId="167" fontId="11" fillId="4" borderId="0" xfId="1" applyNumberFormat="1" applyFont="1" applyFill="1" applyBorder="1"/>
    <xf numFmtId="167" fontId="11" fillId="11" borderId="0" xfId="2" applyNumberFormat="1" applyFont="1" applyFill="1"/>
    <xf numFmtId="167" fontId="11" fillId="11" borderId="0" xfId="1" applyNumberFormat="1" applyFont="1" applyFill="1" applyBorder="1"/>
    <xf numFmtId="165" fontId="11" fillId="11" borderId="0" xfId="2" applyNumberFormat="1" applyFont="1" applyFill="1"/>
    <xf numFmtId="0" fontId="0" fillId="11" borderId="0" xfId="0" applyFill="1" applyBorder="1"/>
    <xf numFmtId="167" fontId="11" fillId="13" borderId="0" xfId="1" applyNumberFormat="1" applyFont="1" applyFill="1"/>
    <xf numFmtId="166" fontId="0" fillId="6" borderId="0" xfId="1" applyNumberFormat="1" applyFont="1" applyFill="1"/>
    <xf numFmtId="165" fontId="0" fillId="0" borderId="0" xfId="0" applyNumberFormat="1"/>
    <xf numFmtId="166" fontId="0" fillId="0" borderId="9" xfId="1" applyNumberFormat="1" applyFont="1" applyBorder="1" applyAlignment="1" applyProtection="1">
      <alignment horizontal="center" vertical="center"/>
    </xf>
    <xf numFmtId="166" fontId="0" fillId="12" borderId="0" xfId="1" applyNumberFormat="1" applyFont="1" applyFill="1" applyBorder="1" applyAlignment="1" applyProtection="1">
      <alignment horizontal="center" vertical="center"/>
      <protection locked="0"/>
    </xf>
    <xf numFmtId="166" fontId="1" fillId="0" borderId="0" xfId="1" applyNumberFormat="1" applyFont="1" applyFill="1" applyAlignment="1" applyProtection="1">
      <alignment horizontal="center" vertical="center"/>
    </xf>
    <xf numFmtId="168" fontId="1" fillId="0" borderId="0" xfId="1" applyNumberFormat="1" applyFont="1" applyFill="1" applyAlignment="1" applyProtection="1">
      <alignment horizontal="center" vertical="center"/>
    </xf>
    <xf numFmtId="0" fontId="1" fillId="0" borderId="0" xfId="1" applyNumberFormat="1" applyFont="1" applyFill="1" applyAlignment="1" applyProtection="1">
      <alignment horizontal="center" vertical="center"/>
    </xf>
    <xf numFmtId="166" fontId="4" fillId="0" borderId="3" xfId="1" applyNumberFormat="1" applyFont="1" applyFill="1" applyBorder="1" applyAlignment="1" applyProtection="1">
      <alignment horizontal="center" vertical="center"/>
      <protection locked="0"/>
    </xf>
    <xf numFmtId="166" fontId="0" fillId="0" borderId="0" xfId="1" applyNumberFormat="1" applyFont="1" applyFill="1" applyBorder="1" applyAlignment="1" applyProtection="1">
      <alignment horizontal="center" vertical="center"/>
      <protection locked="0"/>
    </xf>
    <xf numFmtId="166" fontId="4" fillId="0" borderId="2" xfId="1" applyNumberFormat="1"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166" fontId="10" fillId="0" borderId="2" xfId="1"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6" fontId="4" fillId="0" borderId="5" xfId="1" applyNumberFormat="1" applyFont="1" applyFill="1" applyBorder="1" applyAlignment="1" applyProtection="1">
      <alignment horizontal="center" vertical="center"/>
      <protection locked="0"/>
    </xf>
    <xf numFmtId="166" fontId="10" fillId="0" borderId="5" xfId="1" applyNumberFormat="1" applyFont="1" applyFill="1" applyBorder="1" applyAlignment="1" applyProtection="1">
      <alignment horizontal="center" vertical="center"/>
      <protection locked="0"/>
    </xf>
    <xf numFmtId="166" fontId="0" fillId="0" borderId="0" xfId="1" applyNumberFormat="1" applyFont="1" applyAlignment="1" applyProtection="1">
      <alignment horizontal="center" vertical="center"/>
      <protection locked="0"/>
    </xf>
    <xf numFmtId="0" fontId="0" fillId="0" borderId="1" xfId="0" applyFont="1" applyBorder="1" applyAlignment="1" applyProtection="1">
      <alignment horizontal="center" vertical="center"/>
      <protection locked="0"/>
    </xf>
    <xf numFmtId="166" fontId="0" fillId="0" borderId="9" xfId="1" applyNumberFormat="1" applyFont="1" applyBorder="1" applyAlignment="1" applyProtection="1">
      <alignment vertical="center"/>
    </xf>
    <xf numFmtId="166" fontId="4" fillId="0" borderId="9" xfId="1" applyNumberFormat="1" applyFont="1" applyBorder="1" applyAlignment="1" applyProtection="1">
      <alignment vertical="center"/>
    </xf>
    <xf numFmtId="166" fontId="1" fillId="0" borderId="9" xfId="1" applyNumberFormat="1" applyFont="1" applyBorder="1" applyAlignment="1" applyProtection="1">
      <alignment vertical="center"/>
    </xf>
    <xf numFmtId="0" fontId="0" fillId="0" borderId="0" xfId="0" applyFont="1" applyAlignment="1" applyProtection="1">
      <alignment horizontal="center" vertical="center"/>
      <protection locked="0"/>
    </xf>
    <xf numFmtId="166" fontId="0" fillId="0" borderId="0" xfId="0" applyNumberFormat="1"/>
    <xf numFmtId="169" fontId="0" fillId="0" borderId="0" xfId="0" applyNumberFormat="1"/>
    <xf numFmtId="166" fontId="0" fillId="0" borderId="2" xfId="1" applyNumberFormat="1" applyFont="1" applyFill="1" applyBorder="1" applyAlignment="1" applyProtection="1">
      <alignment horizontal="center" vertical="center"/>
      <protection locked="0"/>
    </xf>
    <xf numFmtId="166" fontId="0" fillId="0" borderId="5" xfId="1" applyNumberFormat="1" applyFont="1" applyFill="1" applyBorder="1" applyAlignment="1" applyProtection="1">
      <alignment horizontal="center" vertical="center"/>
      <protection locked="0"/>
    </xf>
    <xf numFmtId="166" fontId="4" fillId="0" borderId="0" xfId="1" applyNumberFormat="1" applyFont="1" applyFill="1" applyBorder="1" applyAlignment="1" applyProtection="1">
      <alignment horizontal="center" vertical="center"/>
      <protection locked="0"/>
    </xf>
    <xf numFmtId="166" fontId="4" fillId="0" borderId="1" xfId="1" applyNumberFormat="1" applyFont="1" applyFill="1" applyBorder="1" applyAlignment="1" applyProtection="1">
      <alignment horizontal="center" vertical="center"/>
      <protection locked="0"/>
    </xf>
    <xf numFmtId="166" fontId="10" fillId="0" borderId="0" xfId="1" applyNumberFormat="1" applyFont="1" applyFill="1" applyBorder="1" applyAlignment="1" applyProtection="1">
      <alignment horizontal="center" vertical="center"/>
      <protection locked="0"/>
    </xf>
    <xf numFmtId="166" fontId="10" fillId="0" borderId="1" xfId="1"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166" fontId="0" fillId="0" borderId="1" xfId="1" applyNumberFormat="1" applyFont="1" applyFill="1" applyBorder="1" applyAlignment="1" applyProtection="1">
      <alignment horizontal="center" vertical="center"/>
      <protection locked="0"/>
    </xf>
    <xf numFmtId="166" fontId="0" fillId="0" borderId="6" xfId="1" applyNumberFormat="1" applyFont="1" applyFill="1" applyBorder="1" applyAlignment="1" applyProtection="1">
      <alignment horizontal="center" vertical="center"/>
      <protection locked="0"/>
    </xf>
    <xf numFmtId="0" fontId="7" fillId="0" borderId="0" xfId="0" applyFont="1" applyProtection="1"/>
    <xf numFmtId="3" fontId="7" fillId="0" borderId="0" xfId="0" applyNumberFormat="1" applyFont="1" applyAlignment="1" applyProtection="1">
      <alignment horizontal="center"/>
    </xf>
    <xf numFmtId="166" fontId="8" fillId="0" borderId="0" xfId="1" applyNumberFormat="1" applyFont="1" applyAlignment="1" applyProtection="1">
      <alignment horizontal="left"/>
    </xf>
    <xf numFmtId="166" fontId="7" fillId="0" borderId="0" xfId="1" applyNumberFormat="1" applyFont="1" applyAlignment="1" applyProtection="1">
      <alignment horizontal="center"/>
    </xf>
    <xf numFmtId="0" fontId="7" fillId="0" borderId="0" xfId="0" applyFont="1" applyAlignment="1" applyProtection="1">
      <alignment horizontal="center"/>
    </xf>
    <xf numFmtId="0" fontId="3" fillId="5" borderId="8" xfId="0" applyFont="1" applyFill="1" applyBorder="1" applyProtection="1"/>
    <xf numFmtId="3" fontId="3" fillId="5" borderId="11" xfId="0" applyNumberFormat="1" applyFont="1" applyFill="1" applyBorder="1" applyAlignment="1" applyProtection="1">
      <alignment horizontal="center"/>
    </xf>
    <xf numFmtId="0" fontId="2" fillId="0" borderId="0" xfId="0" applyFont="1" applyAlignment="1" applyProtection="1">
      <alignment horizontal="center"/>
    </xf>
    <xf numFmtId="0" fontId="2" fillId="0" borderId="0" xfId="0" applyFont="1" applyProtection="1"/>
    <xf numFmtId="0" fontId="2" fillId="2" borderId="6" xfId="0" applyFont="1" applyFill="1" applyBorder="1" applyAlignment="1" applyProtection="1">
      <alignment wrapText="1"/>
    </xf>
    <xf numFmtId="3" fontId="2" fillId="2" borderId="4" xfId="0" applyNumberFormat="1" applyFont="1" applyFill="1" applyBorder="1" applyAlignment="1" applyProtection="1">
      <alignment horizontal="center" wrapText="1"/>
    </xf>
    <xf numFmtId="166" fontId="2" fillId="9" borderId="1" xfId="1" applyNumberFormat="1" applyFont="1" applyFill="1" applyBorder="1" applyAlignment="1" applyProtection="1">
      <alignment horizontal="center" wrapText="1"/>
    </xf>
    <xf numFmtId="166" fontId="2" fillId="3" borderId="1" xfId="1" applyNumberFormat="1" applyFont="1" applyFill="1" applyBorder="1" applyAlignment="1" applyProtection="1">
      <alignment horizontal="center" wrapText="1"/>
    </xf>
    <xf numFmtId="166" fontId="2" fillId="6" borderId="1" xfId="1" applyNumberFormat="1" applyFont="1" applyFill="1" applyBorder="1" applyAlignment="1" applyProtection="1">
      <alignment horizontal="center" wrapText="1"/>
    </xf>
    <xf numFmtId="166" fontId="2" fillId="6" borderId="6" xfId="1" applyNumberFormat="1" applyFont="1" applyFill="1" applyBorder="1" applyAlignment="1" applyProtection="1">
      <alignment horizontal="center" wrapText="1"/>
    </xf>
    <xf numFmtId="166" fontId="2" fillId="4" borderId="1" xfId="1" applyNumberFormat="1" applyFont="1" applyFill="1" applyBorder="1" applyAlignment="1" applyProtection="1">
      <alignment horizontal="center" wrapText="1"/>
    </xf>
    <xf numFmtId="166" fontId="2" fillId="9" borderId="5" xfId="1" applyNumberFormat="1" applyFont="1" applyFill="1" applyBorder="1" applyAlignment="1" applyProtection="1">
      <alignment horizontal="center" wrapText="1"/>
    </xf>
    <xf numFmtId="0" fontId="3" fillId="5" borderId="0" xfId="0" applyFont="1" applyFill="1" applyAlignment="1" applyProtection="1">
      <alignment horizontal="center" wrapText="1"/>
    </xf>
    <xf numFmtId="0" fontId="2" fillId="0" borderId="0" xfId="0" applyFont="1" applyAlignment="1" applyProtection="1">
      <alignment wrapText="1"/>
    </xf>
    <xf numFmtId="0" fontId="0" fillId="0" borderId="3" xfId="0" applyBorder="1" applyProtection="1"/>
    <xf numFmtId="166" fontId="0" fillId="0" borderId="9" xfId="1" applyNumberFormat="1" applyFont="1" applyBorder="1" applyAlignment="1" applyProtection="1">
      <alignment horizontal="center"/>
    </xf>
    <xf numFmtId="166" fontId="0" fillId="0" borderId="8" xfId="1" applyNumberFormat="1" applyFont="1" applyBorder="1" applyAlignment="1" applyProtection="1">
      <alignment horizontal="center"/>
    </xf>
    <xf numFmtId="166" fontId="4" fillId="0" borderId="9" xfId="1" applyNumberFormat="1" applyFont="1" applyBorder="1" applyAlignment="1" applyProtection="1">
      <alignment horizontal="center"/>
    </xf>
    <xf numFmtId="166" fontId="0" fillId="0" borderId="10" xfId="1" applyNumberFormat="1" applyFont="1" applyBorder="1" applyAlignment="1" applyProtection="1">
      <alignment horizontal="center"/>
    </xf>
    <xf numFmtId="0" fontId="0" fillId="0" borderId="0" xfId="0" applyAlignment="1" applyProtection="1">
      <alignment horizontal="center"/>
    </xf>
    <xf numFmtId="0" fontId="0" fillId="0" borderId="0" xfId="0" applyProtection="1"/>
    <xf numFmtId="0" fontId="10" fillId="0" borderId="3" xfId="0" applyFont="1" applyBorder="1" applyAlignment="1" applyProtection="1">
      <alignment horizontal="right"/>
    </xf>
    <xf numFmtId="166" fontId="10" fillId="0" borderId="0" xfId="1" applyNumberFormat="1" applyFont="1" applyBorder="1" applyAlignment="1" applyProtection="1">
      <alignment horizontal="center"/>
    </xf>
    <xf numFmtId="166" fontId="10" fillId="0" borderId="2" xfId="1" applyNumberFormat="1" applyFont="1" applyBorder="1" applyAlignment="1" applyProtection="1"/>
    <xf numFmtId="0" fontId="6" fillId="0" borderId="0" xfId="0" applyFont="1" applyProtection="1"/>
    <xf numFmtId="166" fontId="0" fillId="0" borderId="0" xfId="1" applyNumberFormat="1" applyFont="1" applyBorder="1" applyAlignment="1" applyProtection="1">
      <alignment horizontal="center"/>
    </xf>
    <xf numFmtId="166" fontId="0" fillId="0" borderId="3" xfId="1" applyNumberFormat="1" applyFont="1" applyBorder="1" applyAlignment="1" applyProtection="1">
      <alignment horizontal="center"/>
    </xf>
    <xf numFmtId="166" fontId="0" fillId="0" borderId="2" xfId="1" applyNumberFormat="1" applyFont="1" applyBorder="1" applyAlignment="1" applyProtection="1">
      <alignment horizontal="center"/>
    </xf>
    <xf numFmtId="0" fontId="4" fillId="0" borderId="3" xfId="0" applyFont="1" applyBorder="1" applyProtection="1"/>
    <xf numFmtId="166" fontId="4" fillId="0" borderId="0" xfId="1" applyNumberFormat="1" applyFont="1" applyBorder="1" applyAlignment="1" applyProtection="1">
      <alignment horizontal="center"/>
    </xf>
    <xf numFmtId="166" fontId="0" fillId="0" borderId="3" xfId="1" applyNumberFormat="1" applyFont="1" applyFill="1" applyBorder="1" applyAlignment="1" applyProtection="1">
      <alignment horizontal="center"/>
    </xf>
    <xf numFmtId="0" fontId="10" fillId="0" borderId="6" xfId="0" applyFont="1" applyBorder="1" applyAlignment="1" applyProtection="1">
      <alignment horizontal="right"/>
    </xf>
    <xf numFmtId="166" fontId="10" fillId="0" borderId="1" xfId="1" applyNumberFormat="1" applyFont="1" applyBorder="1" applyAlignment="1" applyProtection="1">
      <alignment horizontal="center"/>
    </xf>
    <xf numFmtId="0" fontId="4" fillId="0" borderId="8" xfId="0" applyFont="1" applyBorder="1" applyProtection="1"/>
    <xf numFmtId="0" fontId="0" fillId="8" borderId="3" xfId="0" applyFill="1" applyBorder="1" applyProtection="1"/>
    <xf numFmtId="3" fontId="0" fillId="8" borderId="4" xfId="0" applyNumberFormat="1" applyFill="1" applyBorder="1" applyAlignment="1" applyProtection="1">
      <alignment horizontal="center"/>
    </xf>
    <xf numFmtId="166" fontId="0" fillId="8" borderId="0" xfId="1" applyNumberFormat="1" applyFont="1" applyFill="1" applyBorder="1" applyAlignment="1" applyProtection="1">
      <alignment horizontal="center"/>
    </xf>
    <xf numFmtId="166" fontId="0" fillId="8" borderId="3" xfId="1" applyNumberFormat="1" applyFont="1" applyFill="1" applyBorder="1" applyAlignment="1" applyProtection="1">
      <alignment horizontal="center"/>
    </xf>
    <xf numFmtId="166" fontId="0" fillId="8" borderId="2" xfId="1" applyNumberFormat="1" applyFont="1" applyFill="1" applyBorder="1" applyAlignment="1" applyProtection="1">
      <alignment horizontal="center"/>
    </xf>
    <xf numFmtId="0" fontId="0" fillId="8" borderId="6" xfId="0" applyFill="1" applyBorder="1" applyProtection="1"/>
    <xf numFmtId="3" fontId="0" fillId="8" borderId="7" xfId="0" applyNumberFormat="1" applyFill="1" applyBorder="1" applyAlignment="1" applyProtection="1">
      <alignment horizontal="center"/>
    </xf>
    <xf numFmtId="0" fontId="0" fillId="0" borderId="0" xfId="0" applyFill="1" applyBorder="1" applyProtection="1"/>
    <xf numFmtId="3" fontId="0" fillId="0" borderId="0" xfId="0" applyNumberFormat="1" applyFill="1" applyBorder="1" applyAlignment="1" applyProtection="1">
      <alignment horizontal="center"/>
    </xf>
    <xf numFmtId="166" fontId="0" fillId="0" borderId="9" xfId="1" applyNumberFormat="1" applyFont="1" applyBorder="1" applyAlignment="1" applyProtection="1"/>
    <xf numFmtId="0" fontId="0" fillId="0" borderId="0" xfId="0" applyBorder="1" applyAlignment="1" applyProtection="1">
      <alignment horizontal="center"/>
    </xf>
    <xf numFmtId="0" fontId="0" fillId="0" borderId="0" xfId="0" applyBorder="1" applyProtection="1"/>
    <xf numFmtId="0" fontId="5" fillId="0" borderId="0" xfId="0" applyFont="1" applyFill="1" applyBorder="1" applyProtection="1"/>
    <xf numFmtId="3" fontId="5" fillId="0" borderId="0" xfId="0" applyNumberFormat="1" applyFont="1" applyFill="1" applyBorder="1" applyAlignment="1" applyProtection="1">
      <alignment horizontal="center"/>
    </xf>
    <xf numFmtId="166" fontId="0" fillId="0" borderId="0" xfId="1" applyNumberFormat="1" applyFont="1" applyAlignment="1" applyProtection="1">
      <alignment horizontal="center"/>
    </xf>
    <xf numFmtId="0" fontId="0" fillId="6" borderId="0" xfId="0" applyFill="1" applyProtection="1"/>
    <xf numFmtId="0" fontId="0" fillId="4" borderId="0" xfId="0" applyFill="1" applyProtection="1"/>
    <xf numFmtId="0" fontId="0" fillId="3" borderId="0" xfId="0" applyFill="1" applyProtection="1"/>
    <xf numFmtId="0" fontId="0" fillId="9" borderId="0" xfId="0" applyFill="1" applyProtection="1"/>
    <xf numFmtId="3" fontId="0" fillId="0" borderId="0" xfId="0" applyNumberFormat="1" applyAlignment="1" applyProtection="1">
      <alignment horizontal="center"/>
    </xf>
    <xf numFmtId="166" fontId="0" fillId="0" borderId="2" xfId="1" applyNumberFormat="1" applyFont="1" applyFill="1" applyBorder="1" applyAlignment="1" applyProtection="1">
      <alignment horizontal="center" vertical="center"/>
      <protection locked="0"/>
    </xf>
    <xf numFmtId="166" fontId="0" fillId="0" borderId="5" xfId="1" applyNumberFormat="1" applyFont="1" applyFill="1" applyBorder="1" applyAlignment="1" applyProtection="1">
      <alignment horizontal="center" vertical="center"/>
      <protection locked="0"/>
    </xf>
    <xf numFmtId="166" fontId="4" fillId="0" borderId="0" xfId="1" applyNumberFormat="1" applyFont="1" applyFill="1" applyBorder="1" applyAlignment="1" applyProtection="1">
      <alignment horizontal="center" vertical="center"/>
      <protection locked="0"/>
    </xf>
    <xf numFmtId="166" fontId="4" fillId="0" borderId="1" xfId="1" applyNumberFormat="1" applyFont="1" applyFill="1" applyBorder="1" applyAlignment="1" applyProtection="1">
      <alignment horizontal="center" vertical="center"/>
      <protection locked="0"/>
    </xf>
    <xf numFmtId="166" fontId="0" fillId="0" borderId="10" xfId="1" applyNumberFormat="1" applyFont="1" applyFill="1" applyBorder="1" applyAlignment="1" applyProtection="1">
      <alignment horizontal="center" vertical="center"/>
      <protection locked="0"/>
    </xf>
    <xf numFmtId="166" fontId="4" fillId="0" borderId="9" xfId="1" applyNumberFormat="1"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166" fontId="10" fillId="0" borderId="0" xfId="1" applyNumberFormat="1" applyFont="1" applyFill="1" applyBorder="1" applyAlignment="1" applyProtection="1">
      <alignment horizontal="center" vertical="center"/>
      <protection locked="0"/>
    </xf>
    <xf numFmtId="166" fontId="10" fillId="0" borderId="3" xfId="1" applyNumberFormat="1" applyFont="1" applyFill="1" applyBorder="1" applyAlignment="1" applyProtection="1">
      <alignment horizontal="center" vertical="center"/>
      <protection locked="0"/>
    </xf>
    <xf numFmtId="166" fontId="10" fillId="0" borderId="1" xfId="1" applyNumberFormat="1" applyFont="1" applyFill="1" applyBorder="1" applyAlignment="1" applyProtection="1">
      <alignment horizontal="center" vertical="center"/>
      <protection locked="0"/>
    </xf>
    <xf numFmtId="166" fontId="10" fillId="0" borderId="6" xfId="1" applyNumberFormat="1" applyFont="1" applyFill="1" applyBorder="1" applyAlignment="1" applyProtection="1">
      <alignment horizontal="center" vertical="center"/>
      <protection locked="0"/>
    </xf>
    <xf numFmtId="166" fontId="2" fillId="9" borderId="6" xfId="1" applyNumberFormat="1" applyFont="1" applyFill="1" applyBorder="1" applyAlignment="1" applyProtection="1">
      <alignment horizontal="center" vertical="center"/>
    </xf>
    <xf numFmtId="166" fontId="2" fillId="9" borderId="1" xfId="1" applyNumberFormat="1" applyFont="1" applyFill="1" applyBorder="1" applyAlignment="1" applyProtection="1">
      <alignment horizontal="center" vertical="center"/>
    </xf>
    <xf numFmtId="166" fontId="2" fillId="3" borderId="1" xfId="1" applyNumberFormat="1" applyFont="1" applyFill="1" applyBorder="1" applyAlignment="1" applyProtection="1">
      <alignment horizontal="center" vertical="center"/>
    </xf>
    <xf numFmtId="166" fontId="2" fillId="6" borderId="1" xfId="1" applyNumberFormat="1" applyFont="1" applyFill="1" applyBorder="1" applyAlignment="1" applyProtection="1">
      <alignment horizontal="center" vertical="center"/>
    </xf>
    <xf numFmtId="166" fontId="2" fillId="6" borderId="5" xfId="1" applyNumberFormat="1" applyFont="1" applyFill="1" applyBorder="1" applyAlignment="1" applyProtection="1">
      <alignment horizontal="center" vertical="center"/>
    </xf>
    <xf numFmtId="166" fontId="2" fillId="6" borderId="6" xfId="1" applyNumberFormat="1" applyFont="1" applyFill="1" applyBorder="1" applyAlignment="1" applyProtection="1">
      <alignment horizontal="center" vertical="center"/>
    </xf>
    <xf numFmtId="166" fontId="2" fillId="4" borderId="1" xfId="1" applyNumberFormat="1"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166" fontId="2" fillId="7" borderId="8" xfId="1" applyNumberFormat="1" applyFont="1" applyFill="1" applyBorder="1" applyAlignment="1" applyProtection="1">
      <alignment horizontal="center" vertical="center"/>
    </xf>
    <xf numFmtId="166" fontId="2" fillId="7" borderId="9" xfId="1" applyNumberFormat="1" applyFont="1" applyFill="1" applyBorder="1" applyAlignment="1" applyProtection="1">
      <alignment horizontal="center" vertical="center"/>
    </xf>
    <xf numFmtId="166" fontId="2" fillId="7" borderId="10" xfId="1" applyNumberFormat="1" applyFont="1" applyFill="1" applyBorder="1" applyAlignment="1" applyProtection="1">
      <alignment horizontal="center" vertical="center"/>
    </xf>
    <xf numFmtId="166" fontId="0" fillId="0" borderId="1" xfId="1" applyNumberFormat="1" applyFont="1" applyFill="1" applyBorder="1" applyAlignment="1" applyProtection="1">
      <alignment horizontal="center" vertical="center"/>
      <protection locked="0"/>
    </xf>
    <xf numFmtId="166" fontId="2" fillId="2" borderId="8" xfId="1" applyNumberFormat="1" applyFont="1" applyFill="1" applyBorder="1" applyAlignment="1" applyProtection="1">
      <alignment horizontal="center" vertical="center"/>
    </xf>
    <xf numFmtId="166" fontId="2" fillId="2" borderId="9" xfId="1" applyNumberFormat="1" applyFont="1" applyFill="1" applyBorder="1" applyAlignment="1" applyProtection="1">
      <alignment horizontal="center" vertical="center"/>
    </xf>
    <xf numFmtId="166" fontId="2" fillId="2" borderId="10" xfId="1" applyNumberFormat="1" applyFont="1" applyFill="1" applyBorder="1" applyAlignment="1" applyProtection="1">
      <alignment horizontal="center" vertical="center"/>
    </xf>
    <xf numFmtId="166" fontId="0" fillId="0" borderId="6" xfId="1" applyNumberFormat="1" applyFont="1" applyFill="1" applyBorder="1" applyAlignment="1" applyProtection="1">
      <alignment horizontal="center" vertical="center"/>
      <protection locked="0"/>
    </xf>
    <xf numFmtId="166" fontId="2" fillId="9" borderId="5" xfId="1" applyNumberFormat="1" applyFont="1" applyFill="1" applyBorder="1" applyAlignment="1" applyProtection="1">
      <alignment horizontal="center" vertical="center"/>
    </xf>
    <xf numFmtId="166" fontId="10" fillId="0" borderId="0" xfId="1" applyNumberFormat="1" applyFont="1" applyBorder="1" applyAlignment="1" applyProtection="1">
      <alignment horizontal="center"/>
    </xf>
    <xf numFmtId="166" fontId="10" fillId="0" borderId="3" xfId="1" applyNumberFormat="1" applyFont="1" applyBorder="1" applyAlignment="1" applyProtection="1">
      <alignment horizontal="center"/>
    </xf>
    <xf numFmtId="166" fontId="2" fillId="7" borderId="9" xfId="1" applyNumberFormat="1" applyFont="1" applyFill="1" applyBorder="1" applyAlignment="1" applyProtection="1">
      <alignment horizontal="center"/>
    </xf>
    <xf numFmtId="166" fontId="2" fillId="2" borderId="8" xfId="1" applyNumberFormat="1" applyFont="1" applyFill="1" applyBorder="1" applyAlignment="1" applyProtection="1">
      <alignment horizontal="center"/>
    </xf>
    <xf numFmtId="166" fontId="2" fillId="2" borderId="9" xfId="1" applyNumberFormat="1" applyFont="1" applyFill="1" applyBorder="1" applyAlignment="1" applyProtection="1">
      <alignment horizontal="center"/>
    </xf>
    <xf numFmtId="166" fontId="2" fillId="7" borderId="8" xfId="1" applyNumberFormat="1" applyFont="1" applyFill="1" applyBorder="1" applyAlignment="1" applyProtection="1">
      <alignment horizontal="center"/>
    </xf>
    <xf numFmtId="166" fontId="2" fillId="7" borderId="10" xfId="1" applyNumberFormat="1" applyFont="1" applyFill="1" applyBorder="1" applyAlignment="1" applyProtection="1">
      <alignment horizontal="center"/>
    </xf>
    <xf numFmtId="166" fontId="0" fillId="8" borderId="6" xfId="1" applyNumberFormat="1" applyFont="1" applyFill="1" applyBorder="1" applyAlignment="1" applyProtection="1">
      <alignment horizontal="center"/>
    </xf>
    <xf numFmtId="166" fontId="0" fillId="8" borderId="1" xfId="1" applyNumberFormat="1" applyFont="1" applyFill="1" applyBorder="1" applyAlignment="1" applyProtection="1">
      <alignment horizontal="center"/>
    </xf>
    <xf numFmtId="166" fontId="0" fillId="8" borderId="5" xfId="1" applyNumberFormat="1" applyFont="1" applyFill="1" applyBorder="1" applyAlignment="1" applyProtection="1">
      <alignment horizontal="center"/>
    </xf>
    <xf numFmtId="166" fontId="10" fillId="0" borderId="6" xfId="1" applyNumberFormat="1" applyFont="1" applyBorder="1" applyAlignment="1" applyProtection="1">
      <alignment horizontal="center"/>
    </xf>
    <xf numFmtId="166" fontId="10" fillId="0" borderId="1" xfId="1" applyNumberFormat="1" applyFont="1" applyBorder="1" applyAlignment="1" applyProtection="1">
      <alignment horizontal="center"/>
    </xf>
    <xf numFmtId="166" fontId="10" fillId="0" borderId="2" xfId="1" applyNumberFormat="1" applyFont="1" applyBorder="1" applyAlignment="1" applyProtection="1">
      <alignment horizontal="center"/>
    </xf>
    <xf numFmtId="166" fontId="10" fillId="0" borderId="5" xfId="1" applyNumberFormat="1" applyFont="1" applyBorder="1" applyAlignment="1" applyProtection="1">
      <alignment horizontal="center"/>
    </xf>
    <xf numFmtId="3" fontId="4" fillId="0" borderId="4" xfId="0" applyNumberFormat="1" applyFont="1" applyBorder="1" applyAlignment="1" applyProtection="1">
      <alignment horizontal="center" vertical="center"/>
    </xf>
    <xf numFmtId="3" fontId="0" fillId="0" borderId="4" xfId="0" applyNumberFormat="1" applyBorder="1" applyAlignment="1" applyProtection="1">
      <alignment horizontal="center" vertical="center"/>
    </xf>
    <xf numFmtId="3" fontId="0" fillId="0" borderId="7" xfId="0" applyNumberFormat="1" applyBorder="1" applyAlignment="1" applyProtection="1">
      <alignment horizontal="center" vertical="center"/>
    </xf>
  </cellXfs>
  <cellStyles count="3">
    <cellStyle name="20% - Accent5" xfId="2" builtinId="46"/>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1244599" cy="529400"/>
    <xdr:pic>
      <xdr:nvPicPr>
        <xdr:cNvPr id="2" name="Picture 1">
          <a:extLst>
            <a:ext uri="{FF2B5EF4-FFF2-40B4-BE49-F238E27FC236}">
              <a16:creationId xmlns:a16="http://schemas.microsoft.com/office/drawing/2014/main" id="{2FBA9B9F-694C-46C0-98F2-A09E50EE7A43}"/>
            </a:ext>
          </a:extLst>
        </xdr:cNvPr>
        <xdr:cNvPicPr>
          <a:picLocks noChangeAspect="1"/>
        </xdr:cNvPicPr>
      </xdr:nvPicPr>
      <xdr:blipFill>
        <a:blip xmlns:r="http://schemas.openxmlformats.org/officeDocument/2006/relationships" r:embed="rId1"/>
        <a:stretch>
          <a:fillRect/>
        </a:stretch>
      </xdr:blipFill>
      <xdr:spPr>
        <a:xfrm>
          <a:off x="1" y="1"/>
          <a:ext cx="1244599" cy="52577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H111"/>
  <sheetViews>
    <sheetView tabSelected="1" zoomScale="75" zoomScaleNormal="75" workbookViewId="0">
      <pane xSplit="2" ySplit="6" topLeftCell="C67" activePane="bottomRight" state="frozen"/>
      <selection pane="topRight"/>
      <selection pane="bottomLeft"/>
      <selection pane="bottomRight" activeCell="O79" sqref="O79"/>
    </sheetView>
  </sheetViews>
  <sheetFormatPr defaultColWidth="9.140625" defaultRowHeight="15" x14ac:dyDescent="0.25"/>
  <cols>
    <col min="1" max="1" width="35.5703125" style="72" bestFit="1" customWidth="1"/>
    <col min="2" max="2" width="13.85546875" style="68" bestFit="1" customWidth="1"/>
    <col min="3" max="4" width="13.85546875" style="68" customWidth="1"/>
    <col min="5" max="6" width="10.5703125" style="71" customWidth="1"/>
    <col min="7" max="8" width="10.5703125" style="70" customWidth="1"/>
    <col min="9" max="48" width="10.5703125" style="71" customWidth="1"/>
    <col min="49" max="50" width="12.5703125" style="71" customWidth="1"/>
    <col min="51" max="84" width="10.5703125" style="71" customWidth="1"/>
    <col min="85" max="85" width="11.85546875" style="72" customWidth="1"/>
    <col min="86" max="86" width="11.85546875" style="68" customWidth="1"/>
    <col min="87" max="16384" width="9.140625" style="58"/>
  </cols>
  <sheetData>
    <row r="1" spans="1:86" s="53" customFormat="1" x14ac:dyDescent="0.25">
      <c r="B1" s="54"/>
      <c r="C1" s="55" t="s">
        <v>265</v>
      </c>
      <c r="D1" s="54"/>
      <c r="E1" s="57"/>
      <c r="F1" s="55"/>
      <c r="G1" s="56"/>
      <c r="H1" s="56"/>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H1" s="54"/>
    </row>
    <row r="2" spans="1:86" s="53" customFormat="1" x14ac:dyDescent="0.25">
      <c r="B2" s="54"/>
      <c r="C2" s="59" t="s">
        <v>249</v>
      </c>
      <c r="D2" s="54"/>
      <c r="E2" s="57"/>
      <c r="F2" s="59"/>
      <c r="G2" s="56"/>
      <c r="H2" s="56"/>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H2" s="54"/>
    </row>
    <row r="3" spans="1:86" s="53" customFormat="1" x14ac:dyDescent="0.25">
      <c r="B3" s="54"/>
      <c r="C3" s="60" t="s">
        <v>250</v>
      </c>
      <c r="D3" s="54"/>
      <c r="E3" s="57"/>
      <c r="F3" s="60"/>
      <c r="G3" s="56"/>
      <c r="H3" s="56"/>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H3" s="54"/>
    </row>
    <row r="4" spans="1:86" s="61" customFormat="1" x14ac:dyDescent="0.25">
      <c r="A4" s="61" t="s">
        <v>130</v>
      </c>
      <c r="C4" s="62" t="s">
        <v>144</v>
      </c>
      <c r="F4" s="62"/>
      <c r="G4" s="63"/>
      <c r="H4" s="63"/>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H4" s="65"/>
    </row>
    <row r="5" spans="1:86" s="66" customFormat="1" x14ac:dyDescent="0.25">
      <c r="A5" s="85" t="s">
        <v>146</v>
      </c>
      <c r="B5" s="143" t="s">
        <v>138</v>
      </c>
      <c r="C5" s="228" t="s">
        <v>273</v>
      </c>
      <c r="D5" s="229"/>
      <c r="E5" s="230" t="s">
        <v>68</v>
      </c>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2"/>
      <c r="AG5" s="234" t="s">
        <v>69</v>
      </c>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6"/>
      <c r="BI5" s="230" t="s">
        <v>70</v>
      </c>
      <c r="BJ5" s="231"/>
      <c r="BK5" s="231"/>
      <c r="BL5" s="231"/>
      <c r="BM5" s="231"/>
      <c r="BN5" s="231"/>
      <c r="BO5" s="231"/>
      <c r="BP5" s="231"/>
      <c r="BQ5" s="231"/>
      <c r="BR5" s="231"/>
      <c r="BS5" s="231"/>
      <c r="BT5" s="231"/>
      <c r="BU5" s="231"/>
      <c r="BV5" s="231"/>
      <c r="BW5" s="231"/>
      <c r="BX5" s="231"/>
      <c r="BY5" s="231"/>
      <c r="BZ5" s="231"/>
      <c r="CA5" s="231"/>
      <c r="CB5" s="231"/>
      <c r="CC5" s="231"/>
      <c r="CD5" s="231"/>
      <c r="CE5" s="231"/>
      <c r="CF5" s="232"/>
      <c r="CG5" s="211" t="s">
        <v>172</v>
      </c>
      <c r="CH5" s="213" t="s">
        <v>173</v>
      </c>
    </row>
    <row r="6" spans="1:86" s="66" customFormat="1" x14ac:dyDescent="0.25">
      <c r="A6" s="97" t="s">
        <v>15</v>
      </c>
      <c r="B6" s="142" t="s">
        <v>147</v>
      </c>
      <c r="C6" s="226" t="s">
        <v>274</v>
      </c>
      <c r="D6" s="227"/>
      <c r="E6" s="219" t="s">
        <v>80</v>
      </c>
      <c r="F6" s="220"/>
      <c r="G6" s="220" t="s">
        <v>81</v>
      </c>
      <c r="H6" s="220"/>
      <c r="I6" s="220" t="s">
        <v>264</v>
      </c>
      <c r="J6" s="220"/>
      <c r="K6" s="220" t="s">
        <v>263</v>
      </c>
      <c r="L6" s="220"/>
      <c r="M6" s="220" t="s">
        <v>271</v>
      </c>
      <c r="N6" s="220"/>
      <c r="O6" s="221" t="s">
        <v>76</v>
      </c>
      <c r="P6" s="221"/>
      <c r="Q6" s="221" t="s">
        <v>77</v>
      </c>
      <c r="R6" s="221"/>
      <c r="S6" s="221" t="s">
        <v>78</v>
      </c>
      <c r="T6" s="221"/>
      <c r="U6" s="221" t="s">
        <v>79</v>
      </c>
      <c r="V6" s="221"/>
      <c r="W6" s="222" t="s">
        <v>71</v>
      </c>
      <c r="X6" s="222"/>
      <c r="Y6" s="222" t="s">
        <v>72</v>
      </c>
      <c r="Z6" s="222"/>
      <c r="AA6" s="222" t="s">
        <v>73</v>
      </c>
      <c r="AB6" s="222"/>
      <c r="AC6" s="222" t="s">
        <v>74</v>
      </c>
      <c r="AD6" s="222"/>
      <c r="AE6" s="222" t="s">
        <v>75</v>
      </c>
      <c r="AF6" s="223"/>
      <c r="AG6" s="224" t="s">
        <v>71</v>
      </c>
      <c r="AH6" s="222"/>
      <c r="AI6" s="222" t="s">
        <v>72</v>
      </c>
      <c r="AJ6" s="222"/>
      <c r="AK6" s="222" t="s">
        <v>74</v>
      </c>
      <c r="AL6" s="222"/>
      <c r="AM6" s="222" t="s">
        <v>75</v>
      </c>
      <c r="AN6" s="222"/>
      <c r="AO6" s="225" t="s">
        <v>87</v>
      </c>
      <c r="AP6" s="225"/>
      <c r="AQ6" s="225" t="s">
        <v>88</v>
      </c>
      <c r="AR6" s="225"/>
      <c r="AS6" s="225" t="s">
        <v>89</v>
      </c>
      <c r="AT6" s="225"/>
      <c r="AU6" s="225" t="s">
        <v>90</v>
      </c>
      <c r="AV6" s="225"/>
      <c r="AW6" s="220" t="s">
        <v>272</v>
      </c>
      <c r="AX6" s="220"/>
      <c r="AY6" s="222" t="s">
        <v>82</v>
      </c>
      <c r="AZ6" s="222"/>
      <c r="BA6" s="222" t="s">
        <v>83</v>
      </c>
      <c r="BB6" s="222"/>
      <c r="BC6" s="222" t="s">
        <v>84</v>
      </c>
      <c r="BD6" s="222"/>
      <c r="BE6" s="222" t="s">
        <v>85</v>
      </c>
      <c r="BF6" s="222"/>
      <c r="BG6" s="222" t="s">
        <v>86</v>
      </c>
      <c r="BH6" s="223"/>
      <c r="BI6" s="224" t="s">
        <v>71</v>
      </c>
      <c r="BJ6" s="222"/>
      <c r="BK6" s="222" t="s">
        <v>72</v>
      </c>
      <c r="BL6" s="222"/>
      <c r="BM6" s="222" t="s">
        <v>74</v>
      </c>
      <c r="BN6" s="222"/>
      <c r="BO6" s="222" t="s">
        <v>75</v>
      </c>
      <c r="BP6" s="222"/>
      <c r="BQ6" s="222" t="s">
        <v>82</v>
      </c>
      <c r="BR6" s="222"/>
      <c r="BS6" s="222" t="s">
        <v>83</v>
      </c>
      <c r="BT6" s="222"/>
      <c r="BU6" s="221" t="s">
        <v>76</v>
      </c>
      <c r="BV6" s="221"/>
      <c r="BW6" s="221" t="s">
        <v>77</v>
      </c>
      <c r="BX6" s="221"/>
      <c r="BY6" s="221" t="s">
        <v>91</v>
      </c>
      <c r="BZ6" s="221"/>
      <c r="CA6" s="220" t="s">
        <v>80</v>
      </c>
      <c r="CB6" s="220"/>
      <c r="CC6" s="220" t="s">
        <v>81</v>
      </c>
      <c r="CD6" s="220"/>
      <c r="CE6" s="220" t="s">
        <v>263</v>
      </c>
      <c r="CF6" s="238"/>
      <c r="CG6" s="212"/>
      <c r="CH6" s="214"/>
    </row>
    <row r="7" spans="1:86" x14ac:dyDescent="0.25">
      <c r="A7" s="86" t="s">
        <v>128</v>
      </c>
      <c r="B7" s="96">
        <v>0</v>
      </c>
      <c r="C7" s="210"/>
      <c r="D7" s="209" t="s">
        <v>136</v>
      </c>
      <c r="E7" s="119"/>
      <c r="F7" s="120" t="s">
        <v>136</v>
      </c>
      <c r="G7" s="138"/>
      <c r="H7" s="120" t="s">
        <v>136</v>
      </c>
      <c r="I7" s="138"/>
      <c r="J7" s="120" t="s">
        <v>136</v>
      </c>
      <c r="K7" s="138"/>
      <c r="L7" s="120" t="s">
        <v>136</v>
      </c>
      <c r="M7" s="120"/>
      <c r="N7" s="120" t="s">
        <v>136</v>
      </c>
      <c r="O7" s="138"/>
      <c r="P7" s="138"/>
      <c r="Q7" s="138"/>
      <c r="R7" s="138"/>
      <c r="S7" s="138"/>
      <c r="T7" s="138"/>
      <c r="U7" s="138"/>
      <c r="V7" s="138"/>
      <c r="W7" s="138"/>
      <c r="X7" s="138"/>
      <c r="Y7" s="138"/>
      <c r="Z7" s="138"/>
      <c r="AA7" s="138"/>
      <c r="AB7" s="138"/>
      <c r="AC7" s="138"/>
      <c r="AD7" s="138"/>
      <c r="AE7" s="138"/>
      <c r="AF7" s="121"/>
      <c r="AG7" s="119"/>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21"/>
      <c r="BI7" s="119"/>
      <c r="BJ7" s="138"/>
      <c r="BK7" s="138"/>
      <c r="BL7" s="138"/>
      <c r="BM7" s="138"/>
      <c r="BN7" s="138"/>
      <c r="BO7" s="138"/>
      <c r="BP7" s="138"/>
      <c r="BQ7" s="138"/>
      <c r="BR7" s="138"/>
      <c r="BS7" s="138"/>
      <c r="BT7" s="138"/>
      <c r="BU7" s="138"/>
      <c r="BV7" s="138"/>
      <c r="BW7" s="138"/>
      <c r="BX7" s="138"/>
      <c r="BY7" s="138"/>
      <c r="BZ7" s="138"/>
      <c r="CA7" s="138"/>
      <c r="CB7" s="120" t="s">
        <v>136</v>
      </c>
      <c r="CC7" s="138"/>
      <c r="CD7" s="120" t="s">
        <v>136</v>
      </c>
      <c r="CE7" s="138"/>
      <c r="CF7" s="136" t="s">
        <v>136</v>
      </c>
      <c r="CG7" s="93">
        <f>IF(O8&lt;&gt;"",2,COUNT(O7,Q7)) + IF(S8&lt;&gt;"",2,COUNT(S7,U7)) + IF(W8&lt;&gt;"",2,COUNT(W7,Y7)) + IF(AA8&lt;&gt;"",1,COUNT(AA7)) + IF(AC8&lt;&gt;"",2,COUNT(AC7,AE7)) + IF(AG8&lt;&gt;"",2,COUNT(AG7,AI7)) + IF(AK8&lt;&gt;"",2,COUNT(AK7,AM7)) + IF(AO8&lt;&gt;"",4,COUNT(AO7,AQ7,AS7,AU7)) + IF(AY8&lt;&gt;"",2,COUNT(AY7,BA7)) + IF(BC8&lt;&gt;"",2,COUNT(BC7,BE7)) + IF(BG8&lt;&gt;"",1,COUNT(BG7)) + IF(BI8&lt;&gt;"",2,COUNT(BI7,BK7)) + IF(BM8&lt;&gt;"",2,COUNT(BM7,BO7)) + IF(BQ8&lt;&gt;"",2,COUNT(BQ7,BS7)) + IF(BU8&lt;&gt;"",2,COUNT(BU7,BW7)) + IF(BY8&lt;&gt;"",1,COUNT(BY7))+IF(C9&lt;&gt;"",'Area Schedule'!AQ4,0)</f>
        <v>0</v>
      </c>
      <c r="CH7" s="87">
        <f>IF(E8&lt;&gt;"",3,COUNT(E7,G7,I7)) + IF(K8&lt;&gt;"",1,COUNT(K7)) + IF(AW8&lt;&gt;"",1,COUNT(AW7)) + IF(CA8&lt;&gt;"",2,COUNT(CA7,CC7)) + IF(CE8&lt;&gt;"",1,COUNT(CE7))+IF(C9&lt;&gt;"",'Area Schedule'!AQ5,0)</f>
        <v>0</v>
      </c>
    </row>
    <row r="8" spans="1:86" s="67" customFormat="1" x14ac:dyDescent="0.25">
      <c r="A8" s="88" t="s">
        <v>266</v>
      </c>
      <c r="B8" s="122"/>
      <c r="C8" s="207"/>
      <c r="D8" s="205"/>
      <c r="E8" s="216"/>
      <c r="F8" s="215"/>
      <c r="G8" s="215"/>
      <c r="H8" s="215"/>
      <c r="I8" s="215"/>
      <c r="J8" s="120" t="s">
        <v>136</v>
      </c>
      <c r="K8" s="215"/>
      <c r="L8" s="215"/>
      <c r="M8" s="215"/>
      <c r="N8" s="120" t="s">
        <v>136</v>
      </c>
      <c r="O8" s="215"/>
      <c r="P8" s="215"/>
      <c r="Q8" s="215"/>
      <c r="R8" s="138"/>
      <c r="S8" s="215"/>
      <c r="T8" s="215"/>
      <c r="U8" s="215"/>
      <c r="V8" s="138"/>
      <c r="W8" s="215"/>
      <c r="X8" s="215"/>
      <c r="Y8" s="215"/>
      <c r="Z8" s="138"/>
      <c r="AA8" s="140"/>
      <c r="AB8" s="140"/>
      <c r="AC8" s="215"/>
      <c r="AD8" s="215"/>
      <c r="AE8" s="215"/>
      <c r="AF8" s="121"/>
      <c r="AG8" s="216"/>
      <c r="AH8" s="215"/>
      <c r="AI8" s="215"/>
      <c r="AJ8" s="138"/>
      <c r="AK8" s="215"/>
      <c r="AL8" s="215"/>
      <c r="AM8" s="215"/>
      <c r="AN8" s="138"/>
      <c r="AO8" s="215"/>
      <c r="AP8" s="215"/>
      <c r="AQ8" s="215"/>
      <c r="AR8" s="215"/>
      <c r="AS8" s="215"/>
      <c r="AT8" s="215"/>
      <c r="AU8" s="215"/>
      <c r="AV8" s="138"/>
      <c r="AW8" s="140"/>
      <c r="AX8" s="120" t="s">
        <v>136</v>
      </c>
      <c r="AY8" s="215"/>
      <c r="AZ8" s="215"/>
      <c r="BA8" s="215"/>
      <c r="BB8" s="138"/>
      <c r="BC8" s="215"/>
      <c r="BD8" s="215"/>
      <c r="BE8" s="215"/>
      <c r="BF8" s="138"/>
      <c r="BG8" s="140"/>
      <c r="BH8" s="123"/>
      <c r="BI8" s="216"/>
      <c r="BJ8" s="215"/>
      <c r="BK8" s="215"/>
      <c r="BL8" s="138"/>
      <c r="BM8" s="215"/>
      <c r="BN8" s="215"/>
      <c r="BO8" s="215"/>
      <c r="BP8" s="138"/>
      <c r="BQ8" s="215"/>
      <c r="BR8" s="215"/>
      <c r="BS8" s="215"/>
      <c r="BT8" s="138"/>
      <c r="BU8" s="215"/>
      <c r="BV8" s="215"/>
      <c r="BW8" s="215"/>
      <c r="BX8" s="138"/>
      <c r="BY8" s="140"/>
      <c r="BZ8" s="140"/>
      <c r="CA8" s="215"/>
      <c r="CB8" s="215"/>
      <c r="CC8" s="215"/>
      <c r="CD8" s="120" t="s">
        <v>136</v>
      </c>
      <c r="CE8" s="140"/>
      <c r="CF8" s="123"/>
      <c r="CG8" s="94"/>
      <c r="CH8" s="89"/>
    </row>
    <row r="9" spans="1:86" x14ac:dyDescent="0.25">
      <c r="A9" s="86" t="s">
        <v>92</v>
      </c>
      <c r="B9" s="96">
        <v>0</v>
      </c>
      <c r="C9" s="207"/>
      <c r="D9" s="205"/>
      <c r="E9" s="119"/>
      <c r="F9" s="120" t="s">
        <v>136</v>
      </c>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21"/>
      <c r="AG9" s="119"/>
      <c r="AH9" s="120" t="s">
        <v>136</v>
      </c>
      <c r="AI9" s="138"/>
      <c r="AJ9" s="120" t="s">
        <v>136</v>
      </c>
      <c r="AK9" s="138"/>
      <c r="AL9" s="120" t="s">
        <v>136</v>
      </c>
      <c r="AM9" s="138"/>
      <c r="AN9" s="120" t="s">
        <v>136</v>
      </c>
      <c r="AO9" s="138"/>
      <c r="AP9" s="120" t="s">
        <v>136</v>
      </c>
      <c r="AQ9" s="138"/>
      <c r="AR9" s="120" t="s">
        <v>136</v>
      </c>
      <c r="AS9" s="138"/>
      <c r="AT9" s="120" t="s">
        <v>136</v>
      </c>
      <c r="AU9" s="138"/>
      <c r="AV9" s="120" t="s">
        <v>136</v>
      </c>
      <c r="AW9" s="138"/>
      <c r="AX9" s="138"/>
      <c r="AY9" s="138"/>
      <c r="AZ9" s="138"/>
      <c r="BA9" s="138"/>
      <c r="BB9" s="138"/>
      <c r="BC9" s="138"/>
      <c r="BD9" s="138"/>
      <c r="BE9" s="138"/>
      <c r="BF9" s="138"/>
      <c r="BG9" s="138"/>
      <c r="BH9" s="121"/>
      <c r="BI9" s="119"/>
      <c r="BJ9" s="138"/>
      <c r="BK9" s="138"/>
      <c r="BL9" s="138"/>
      <c r="BM9" s="138"/>
      <c r="BN9" s="138"/>
      <c r="BO9" s="138"/>
      <c r="BP9" s="138"/>
      <c r="BQ9" s="138"/>
      <c r="BR9" s="138"/>
      <c r="BS9" s="138"/>
      <c r="BT9" s="138"/>
      <c r="BU9" s="138"/>
      <c r="BV9" s="120" t="s">
        <v>136</v>
      </c>
      <c r="BW9" s="138"/>
      <c r="BX9" s="138"/>
      <c r="BY9" s="138"/>
      <c r="BZ9" s="138"/>
      <c r="CA9" s="138"/>
      <c r="CB9" s="138"/>
      <c r="CC9" s="138"/>
      <c r="CD9" s="138"/>
      <c r="CE9" s="138"/>
      <c r="CF9" s="121"/>
      <c r="CG9" s="93">
        <f>IF(O10&lt;&gt;"",2,COUNT(O9,Q9)) + IF(S10&lt;&gt;"",2,COUNT(S9,U9)) + IF(W10&lt;&gt;"",2,COUNT(W9,Y9)) + IF(AA10&lt;&gt;"",1,COUNT(AA9)) + IF(AC10&lt;&gt;"",2,COUNT(AC9,AE9)) + IF(AG10&lt;&gt;"",2,COUNT(AG9,AI9)) + IF(AK10&lt;&gt;"",2,COUNT(AK9,AM9)) + IF(AO10&lt;&gt;"",4,COUNT(AO9,AQ9,AS9,AU9)) + IF(AY10&lt;&gt;"",2,COUNT(AY9,BA9)) + IF(BC10&lt;&gt;"",2,COUNT(BC9,BE9)) + IF(BG10&lt;&gt;"",1,COUNT(BG9)) + IF(BI10&lt;&gt;"",2,COUNT(BI9,BK9)) + IF(BM10&lt;&gt;"",2,COUNT(BM9,BO9)) + IF(BQ10&lt;&gt;"",2,COUNT(BQ9,BS9)) + IF(BU10&lt;&gt;"",2,COUNT(BU9,BW9)) + IF(BY10&lt;&gt;"",1,COUNT(BY9))+IF(C9&lt;&gt;"",'Area Schedule'!AQ6,0)</f>
        <v>0</v>
      </c>
      <c r="CH9" s="87">
        <f>IF(E10&lt;&gt;"",2,COUNT(E9,G9)) + IF(I10&lt;&gt;"",1,COUNT(I9)) + IF(K10&lt;&gt;"",1,COUNT(K9)) + IF(AW10&lt;&gt;"",1,COUNT(AW9)) + IF(CA10&lt;&gt;"",2,COUNT(CA9,CC9)) + IF(CE10&lt;&gt;"",1,COUNT(CE9))+IF(C9&lt;&gt;"",'Area Schedule'!AQ7,0)</f>
        <v>0</v>
      </c>
    </row>
    <row r="10" spans="1:86" s="67" customFormat="1" x14ac:dyDescent="0.25">
      <c r="A10" s="88" t="s">
        <v>129</v>
      </c>
      <c r="B10" s="124"/>
      <c r="C10" s="207"/>
      <c r="D10" s="205"/>
      <c r="E10" s="216"/>
      <c r="F10" s="215"/>
      <c r="G10" s="215"/>
      <c r="H10" s="138"/>
      <c r="I10" s="140"/>
      <c r="J10" s="140"/>
      <c r="K10" s="140"/>
      <c r="L10" s="140"/>
      <c r="M10" s="140"/>
      <c r="N10" s="140"/>
      <c r="O10" s="215"/>
      <c r="P10" s="215"/>
      <c r="Q10" s="215"/>
      <c r="R10" s="138"/>
      <c r="S10" s="215"/>
      <c r="T10" s="215"/>
      <c r="U10" s="215"/>
      <c r="V10" s="138"/>
      <c r="W10" s="215"/>
      <c r="X10" s="215"/>
      <c r="Y10" s="215"/>
      <c r="Z10" s="138"/>
      <c r="AA10" s="140"/>
      <c r="AB10" s="138"/>
      <c r="AC10" s="215"/>
      <c r="AD10" s="215"/>
      <c r="AE10" s="215"/>
      <c r="AF10" s="121"/>
      <c r="AG10" s="216"/>
      <c r="AH10" s="215"/>
      <c r="AI10" s="215"/>
      <c r="AJ10" s="120" t="s">
        <v>136</v>
      </c>
      <c r="AK10" s="215"/>
      <c r="AL10" s="215"/>
      <c r="AM10" s="215"/>
      <c r="AN10" s="120" t="s">
        <v>136</v>
      </c>
      <c r="AO10" s="215"/>
      <c r="AP10" s="215"/>
      <c r="AQ10" s="215"/>
      <c r="AR10" s="215"/>
      <c r="AS10" s="215"/>
      <c r="AT10" s="215"/>
      <c r="AU10" s="215"/>
      <c r="AV10" s="120" t="s">
        <v>136</v>
      </c>
      <c r="AW10" s="140"/>
      <c r="AX10" s="140"/>
      <c r="AY10" s="215"/>
      <c r="AZ10" s="215"/>
      <c r="BA10" s="215"/>
      <c r="BB10" s="138"/>
      <c r="BC10" s="215"/>
      <c r="BD10" s="215"/>
      <c r="BE10" s="215"/>
      <c r="BF10" s="138"/>
      <c r="BG10" s="140"/>
      <c r="BH10" s="123"/>
      <c r="BI10" s="216"/>
      <c r="BJ10" s="215"/>
      <c r="BK10" s="215"/>
      <c r="BL10" s="138"/>
      <c r="BM10" s="215"/>
      <c r="BN10" s="215"/>
      <c r="BO10" s="215"/>
      <c r="BP10" s="138"/>
      <c r="BQ10" s="215"/>
      <c r="BR10" s="215"/>
      <c r="BS10" s="215"/>
      <c r="BT10" s="138"/>
      <c r="BU10" s="215"/>
      <c r="BV10" s="215"/>
      <c r="BW10" s="215"/>
      <c r="BX10" s="138"/>
      <c r="BY10" s="140"/>
      <c r="BZ10" s="140"/>
      <c r="CA10" s="215"/>
      <c r="CB10" s="215"/>
      <c r="CC10" s="215"/>
      <c r="CD10" s="138"/>
      <c r="CE10" s="140"/>
      <c r="CF10" s="123"/>
      <c r="CG10" s="94"/>
      <c r="CH10" s="89"/>
    </row>
    <row r="11" spans="1:86" x14ac:dyDescent="0.25">
      <c r="A11" s="86" t="s">
        <v>93</v>
      </c>
      <c r="B11" s="115">
        <v>0</v>
      </c>
      <c r="C11" s="207"/>
      <c r="D11" s="205" t="s">
        <v>136</v>
      </c>
      <c r="E11" s="119"/>
      <c r="F11" s="120" t="s">
        <v>136</v>
      </c>
      <c r="G11" s="138"/>
      <c r="H11" s="138"/>
      <c r="I11" s="138"/>
      <c r="J11" s="138"/>
      <c r="K11" s="138"/>
      <c r="L11" s="138"/>
      <c r="M11" s="138"/>
      <c r="N11" s="138"/>
      <c r="O11" s="138"/>
      <c r="P11" s="120" t="s">
        <v>136</v>
      </c>
      <c r="Q11" s="138"/>
      <c r="R11" s="138"/>
      <c r="S11" s="138"/>
      <c r="T11" s="138"/>
      <c r="U11" s="138"/>
      <c r="V11" s="138"/>
      <c r="W11" s="138"/>
      <c r="X11" s="138"/>
      <c r="Y11" s="138"/>
      <c r="Z11" s="138"/>
      <c r="AA11" s="138"/>
      <c r="AB11" s="138"/>
      <c r="AC11" s="138"/>
      <c r="AD11" s="138"/>
      <c r="AE11" s="138"/>
      <c r="AF11" s="121"/>
      <c r="AG11" s="119"/>
      <c r="AH11" s="120" t="s">
        <v>136</v>
      </c>
      <c r="AI11" s="138"/>
      <c r="AJ11" s="120" t="s">
        <v>136</v>
      </c>
      <c r="AK11" s="138"/>
      <c r="AL11" s="120" t="s">
        <v>136</v>
      </c>
      <c r="AM11" s="138"/>
      <c r="AN11" s="120" t="s">
        <v>136</v>
      </c>
      <c r="AO11" s="138"/>
      <c r="AP11" s="120" t="s">
        <v>136</v>
      </c>
      <c r="AQ11" s="138"/>
      <c r="AR11" s="120" t="s">
        <v>136</v>
      </c>
      <c r="AS11" s="138"/>
      <c r="AT11" s="120" t="s">
        <v>136</v>
      </c>
      <c r="AU11" s="138"/>
      <c r="AV11" s="120" t="s">
        <v>136</v>
      </c>
      <c r="AW11" s="138"/>
      <c r="AX11" s="138"/>
      <c r="AY11" s="138"/>
      <c r="AZ11" s="138"/>
      <c r="BA11" s="138"/>
      <c r="BB11" s="138"/>
      <c r="BC11" s="138"/>
      <c r="BD11" s="138"/>
      <c r="BE11" s="138"/>
      <c r="BF11" s="138"/>
      <c r="BG11" s="138"/>
      <c r="BH11" s="121"/>
      <c r="BI11" s="119"/>
      <c r="BJ11" s="120" t="s">
        <v>136</v>
      </c>
      <c r="BK11" s="138"/>
      <c r="BL11" s="138"/>
      <c r="BM11" s="138"/>
      <c r="BN11" s="138"/>
      <c r="BO11" s="138"/>
      <c r="BP11" s="138"/>
      <c r="BQ11" s="138"/>
      <c r="BR11" s="138"/>
      <c r="BS11" s="138"/>
      <c r="BT11" s="138"/>
      <c r="BU11" s="138"/>
      <c r="BV11" s="120" t="s">
        <v>136</v>
      </c>
      <c r="BW11" s="138"/>
      <c r="BX11" s="120" t="s">
        <v>136</v>
      </c>
      <c r="BY11" s="138"/>
      <c r="BZ11" s="138"/>
      <c r="CA11" s="138"/>
      <c r="CB11" s="138"/>
      <c r="CC11" s="138"/>
      <c r="CD11" s="138"/>
      <c r="CE11" s="138"/>
      <c r="CF11" s="121"/>
      <c r="CG11" s="93">
        <f>IF(O12&lt;&gt;"",2,COUNT(O11,Q11)) + IF(S12&lt;&gt;"",2,COUNT(S11,U11)) + IF(W12&lt;&gt;"",2,COUNT(W11,Y11)) + IF(AA12&lt;&gt;"",1,COUNT(AA11)) + IF(AC12&lt;&gt;"",2,COUNT(AC11,AE11)) + IF(AG12&lt;&gt;"",2,COUNT(AG11,AI11)) + IF(AK12&lt;&gt;"",2,COUNT(AK11,AM11)) + IF(AO12&lt;&gt;"",4,COUNT(AO11,AQ11,AS11,AU11)) + IF(AY12&lt;&gt;"",2,COUNT(AY11,BA11)) + IF(BC12&lt;&gt;"",2,COUNT(BC11,BE11)) + IF(BG12&lt;&gt;"",1,COUNT(BG11)) + IF(BI12&lt;&gt;"",2,COUNT(BI11,BK11)) + IF(BM12&lt;&gt;"",2,COUNT(BM11,BO11)) + IF(BQ12&lt;&gt;"",2,COUNT(BQ11,BS11)) + IF(BU12&lt;&gt;"",2,COUNT(BU11,BW11)) + IF(BY12&lt;&gt;"",1,COUNT(BY11))+IF(C11&lt;&gt;"",'Area Schedule'!AQ8,0)</f>
        <v>0</v>
      </c>
      <c r="CH11" s="87">
        <f>IF(E12&lt;&gt;"",2,COUNT(E11,G11)) + IF(I12&lt;&gt;"",1,COUNT(I11)) + IF(K12&lt;&gt;"",1,COUNT(K11)) + IF(AW12&lt;&gt;"",1,COUNT(AW11)) + IF(CA12&lt;&gt;"",2,COUNT(CA11,CC11)) + IF(CE12&lt;&gt;"",1,COUNT(CE11))+IF(C11&lt;&gt;"",'Area Schedule'!AQ9,0)</f>
        <v>0</v>
      </c>
    </row>
    <row r="12" spans="1:86" s="67" customFormat="1" x14ac:dyDescent="0.25">
      <c r="A12" s="88" t="s">
        <v>129</v>
      </c>
      <c r="B12" s="124"/>
      <c r="C12" s="207"/>
      <c r="D12" s="205"/>
      <c r="E12" s="216"/>
      <c r="F12" s="215"/>
      <c r="G12" s="215"/>
      <c r="H12" s="138"/>
      <c r="I12" s="140"/>
      <c r="J12" s="140"/>
      <c r="K12" s="140"/>
      <c r="L12" s="140"/>
      <c r="M12" s="140"/>
      <c r="N12" s="140"/>
      <c r="O12" s="215"/>
      <c r="P12" s="215"/>
      <c r="Q12" s="215"/>
      <c r="R12" s="138"/>
      <c r="S12" s="215"/>
      <c r="T12" s="215"/>
      <c r="U12" s="215"/>
      <c r="V12" s="138"/>
      <c r="W12" s="215"/>
      <c r="X12" s="215"/>
      <c r="Y12" s="215"/>
      <c r="Z12" s="138"/>
      <c r="AA12" s="140"/>
      <c r="AB12" s="138"/>
      <c r="AC12" s="215"/>
      <c r="AD12" s="215"/>
      <c r="AE12" s="215"/>
      <c r="AF12" s="121"/>
      <c r="AG12" s="216"/>
      <c r="AH12" s="215"/>
      <c r="AI12" s="215"/>
      <c r="AJ12" s="120" t="s">
        <v>136</v>
      </c>
      <c r="AK12" s="215"/>
      <c r="AL12" s="215"/>
      <c r="AM12" s="215"/>
      <c r="AN12" s="120" t="s">
        <v>136</v>
      </c>
      <c r="AO12" s="215"/>
      <c r="AP12" s="215"/>
      <c r="AQ12" s="215"/>
      <c r="AR12" s="215"/>
      <c r="AS12" s="215"/>
      <c r="AT12" s="215"/>
      <c r="AU12" s="215"/>
      <c r="AV12" s="120" t="s">
        <v>136</v>
      </c>
      <c r="AW12" s="140"/>
      <c r="AX12" s="140"/>
      <c r="AY12" s="215"/>
      <c r="AZ12" s="215"/>
      <c r="BA12" s="215"/>
      <c r="BB12" s="138"/>
      <c r="BC12" s="215"/>
      <c r="BD12" s="215"/>
      <c r="BE12" s="215"/>
      <c r="BF12" s="138"/>
      <c r="BG12" s="140"/>
      <c r="BH12" s="123"/>
      <c r="BI12" s="216"/>
      <c r="BJ12" s="215"/>
      <c r="BK12" s="215"/>
      <c r="BL12" s="138"/>
      <c r="BM12" s="215"/>
      <c r="BN12" s="215"/>
      <c r="BO12" s="215"/>
      <c r="BP12" s="138"/>
      <c r="BQ12" s="215"/>
      <c r="BR12" s="215"/>
      <c r="BS12" s="215"/>
      <c r="BT12" s="138"/>
      <c r="BU12" s="215"/>
      <c r="BV12" s="215"/>
      <c r="BW12" s="215"/>
      <c r="BX12" s="120" t="s">
        <v>136</v>
      </c>
      <c r="BY12" s="140"/>
      <c r="BZ12" s="140"/>
      <c r="CA12" s="215"/>
      <c r="CB12" s="215"/>
      <c r="CC12" s="215"/>
      <c r="CD12" s="138"/>
      <c r="CE12" s="140"/>
      <c r="CF12" s="123"/>
      <c r="CG12" s="94"/>
      <c r="CH12" s="89"/>
    </row>
    <row r="13" spans="1:86" x14ac:dyDescent="0.25">
      <c r="A13" s="86" t="s">
        <v>94</v>
      </c>
      <c r="B13" s="115">
        <v>0</v>
      </c>
      <c r="C13" s="207"/>
      <c r="D13" s="205" t="s">
        <v>136</v>
      </c>
      <c r="E13" s="119"/>
      <c r="F13" s="138"/>
      <c r="G13" s="138"/>
      <c r="H13" s="138"/>
      <c r="I13" s="138"/>
      <c r="J13" s="138"/>
      <c r="K13" s="138"/>
      <c r="L13" s="138"/>
      <c r="M13" s="138"/>
      <c r="N13" s="138"/>
      <c r="O13" s="138"/>
      <c r="P13" s="120" t="s">
        <v>136</v>
      </c>
      <c r="Q13" s="138"/>
      <c r="R13" s="120" t="s">
        <v>136</v>
      </c>
      <c r="S13" s="138"/>
      <c r="T13" s="138"/>
      <c r="U13" s="138"/>
      <c r="V13" s="138"/>
      <c r="W13" s="138"/>
      <c r="X13" s="138"/>
      <c r="Y13" s="138"/>
      <c r="Z13" s="138"/>
      <c r="AA13" s="138"/>
      <c r="AB13" s="138"/>
      <c r="AC13" s="138"/>
      <c r="AD13" s="138"/>
      <c r="AE13" s="138"/>
      <c r="AF13" s="121"/>
      <c r="AG13" s="119"/>
      <c r="AH13" s="120" t="s">
        <v>136</v>
      </c>
      <c r="AI13" s="138"/>
      <c r="AJ13" s="120" t="s">
        <v>136</v>
      </c>
      <c r="AK13" s="138"/>
      <c r="AL13" s="120" t="s">
        <v>136</v>
      </c>
      <c r="AM13" s="138"/>
      <c r="AN13" s="120" t="s">
        <v>136</v>
      </c>
      <c r="AO13" s="138"/>
      <c r="AP13" s="120" t="s">
        <v>136</v>
      </c>
      <c r="AQ13" s="138"/>
      <c r="AR13" s="120" t="s">
        <v>136</v>
      </c>
      <c r="AS13" s="138"/>
      <c r="AT13" s="120" t="s">
        <v>136</v>
      </c>
      <c r="AU13" s="138"/>
      <c r="AV13" s="120" t="s">
        <v>136</v>
      </c>
      <c r="AW13" s="138"/>
      <c r="AX13" s="138"/>
      <c r="AY13" s="138"/>
      <c r="AZ13" s="138"/>
      <c r="BA13" s="138"/>
      <c r="BB13" s="138"/>
      <c r="BC13" s="138"/>
      <c r="BD13" s="138"/>
      <c r="BE13" s="138"/>
      <c r="BF13" s="138"/>
      <c r="BG13" s="138"/>
      <c r="BH13" s="121"/>
      <c r="BI13" s="119"/>
      <c r="BJ13" s="138"/>
      <c r="BK13" s="138"/>
      <c r="BL13" s="138"/>
      <c r="BM13" s="138"/>
      <c r="BN13" s="138"/>
      <c r="BO13" s="138"/>
      <c r="BP13" s="138"/>
      <c r="BQ13" s="138"/>
      <c r="BR13" s="138"/>
      <c r="BS13" s="138"/>
      <c r="BT13" s="138"/>
      <c r="BU13" s="138"/>
      <c r="BV13" s="120" t="s">
        <v>136</v>
      </c>
      <c r="BW13" s="138"/>
      <c r="BX13" s="120" t="s">
        <v>136</v>
      </c>
      <c r="BY13" s="138"/>
      <c r="BZ13" s="138"/>
      <c r="CA13" s="138"/>
      <c r="CB13" s="120" t="s">
        <v>136</v>
      </c>
      <c r="CC13" s="138"/>
      <c r="CD13" s="138"/>
      <c r="CE13" s="138"/>
      <c r="CF13" s="121"/>
      <c r="CG13" s="93">
        <f>IF(O14&lt;&gt;"",2,COUNT(O13,Q13)) + IF(S14&lt;&gt;"",2,COUNT(S13,U13)) + IF(W14&lt;&gt;"",2,COUNT(W13,Y13)) + IF(AA14&lt;&gt;"",1,COUNT(AA13)) + IF(AC14&lt;&gt;"",2,COUNT(AC13,AE13)) + IF(AG14&lt;&gt;"",2,COUNT(AG13,AI13)) + IF(AK14&lt;&gt;"",2,COUNT(AK13,AM13)) + IF(AO14&lt;&gt;"",4,COUNT(AO13,AQ13,AS13,AU13)) + IF(AY14&lt;&gt;"",2,COUNT(AY13,BA13)) + IF(BC14&lt;&gt;"",2,COUNT(BC13,BE13)) + IF(BG14&lt;&gt;"",1,COUNT(BG13)) + IF(BI14&lt;&gt;"",2,COUNT(BI13,BK13)) + IF(BM14&lt;&gt;"",2,COUNT(BM13,BO13)) + IF(BQ14&lt;&gt;"",2,COUNT(BQ13,BS13)) + IF(BU14&lt;&gt;"",2,COUNT(BU13,BW13)) + IF(BY14&lt;&gt;"",1,COUNT(BY13))+IF(C13&lt;&gt;"",'Area Schedule'!AQ10,0)</f>
        <v>0</v>
      </c>
      <c r="CH13" s="87">
        <f>IF(E14&lt;&gt;"",2,COUNT(E13,G13)) + IF(I14&lt;&gt;"",1,COUNT(I13)) + IF(K14&lt;&gt;"",1,COUNT(K13)) + IF(AW14&lt;&gt;"",1,COUNT(AW13)) + IF(CA14&lt;&gt;"",2,COUNT(CA13,CC13)) + IF(CE14&lt;&gt;"",1,COUNT(CE13))+IF(C13&lt;&gt;"",'Area Schedule'!AQ11,0)</f>
        <v>0</v>
      </c>
    </row>
    <row r="14" spans="1:86" s="67" customFormat="1" x14ac:dyDescent="0.25">
      <c r="A14" s="88" t="s">
        <v>129</v>
      </c>
      <c r="B14" s="124"/>
      <c r="C14" s="207"/>
      <c r="D14" s="205"/>
      <c r="E14" s="216"/>
      <c r="F14" s="215"/>
      <c r="G14" s="215"/>
      <c r="H14" s="138"/>
      <c r="I14" s="140"/>
      <c r="J14" s="140"/>
      <c r="K14" s="140"/>
      <c r="L14" s="140"/>
      <c r="M14" s="140"/>
      <c r="N14" s="140"/>
      <c r="O14" s="215"/>
      <c r="P14" s="215"/>
      <c r="Q14" s="215"/>
      <c r="R14" s="120" t="s">
        <v>136</v>
      </c>
      <c r="S14" s="215"/>
      <c r="T14" s="215"/>
      <c r="U14" s="215"/>
      <c r="V14" s="138"/>
      <c r="W14" s="215"/>
      <c r="X14" s="215"/>
      <c r="Y14" s="215"/>
      <c r="Z14" s="138"/>
      <c r="AA14" s="140"/>
      <c r="AB14" s="138"/>
      <c r="AC14" s="215"/>
      <c r="AD14" s="215"/>
      <c r="AE14" s="215"/>
      <c r="AF14" s="121"/>
      <c r="AG14" s="216"/>
      <c r="AH14" s="215"/>
      <c r="AI14" s="215"/>
      <c r="AJ14" s="120" t="s">
        <v>136</v>
      </c>
      <c r="AK14" s="215"/>
      <c r="AL14" s="215"/>
      <c r="AM14" s="215"/>
      <c r="AN14" s="120" t="s">
        <v>136</v>
      </c>
      <c r="AO14" s="215"/>
      <c r="AP14" s="215"/>
      <c r="AQ14" s="215"/>
      <c r="AR14" s="215"/>
      <c r="AS14" s="215"/>
      <c r="AT14" s="215"/>
      <c r="AU14" s="215"/>
      <c r="AV14" s="120" t="s">
        <v>136</v>
      </c>
      <c r="AW14" s="140"/>
      <c r="AX14" s="140"/>
      <c r="AY14" s="215"/>
      <c r="AZ14" s="215"/>
      <c r="BA14" s="215"/>
      <c r="BB14" s="138"/>
      <c r="BC14" s="215"/>
      <c r="BD14" s="215"/>
      <c r="BE14" s="215"/>
      <c r="BF14" s="138"/>
      <c r="BG14" s="140"/>
      <c r="BH14" s="123"/>
      <c r="BI14" s="216"/>
      <c r="BJ14" s="215"/>
      <c r="BK14" s="215"/>
      <c r="BL14" s="138"/>
      <c r="BM14" s="215"/>
      <c r="BN14" s="215"/>
      <c r="BO14" s="215"/>
      <c r="BP14" s="138"/>
      <c r="BQ14" s="215"/>
      <c r="BR14" s="215"/>
      <c r="BS14" s="215"/>
      <c r="BT14" s="138"/>
      <c r="BU14" s="215"/>
      <c r="BV14" s="215"/>
      <c r="BW14" s="215"/>
      <c r="BX14" s="120" t="s">
        <v>136</v>
      </c>
      <c r="BY14" s="140"/>
      <c r="BZ14" s="140"/>
      <c r="CA14" s="215"/>
      <c r="CB14" s="215"/>
      <c r="CC14" s="215"/>
      <c r="CD14" s="138"/>
      <c r="CE14" s="140"/>
      <c r="CF14" s="123"/>
      <c r="CG14" s="94"/>
      <c r="CH14" s="89"/>
    </row>
    <row r="15" spans="1:86" x14ac:dyDescent="0.25">
      <c r="A15" s="86" t="s">
        <v>95</v>
      </c>
      <c r="B15" s="115">
        <v>0</v>
      </c>
      <c r="C15" s="207"/>
      <c r="D15" s="205" t="s">
        <v>136</v>
      </c>
      <c r="E15" s="119"/>
      <c r="F15" s="120" t="s">
        <v>136</v>
      </c>
      <c r="G15" s="138"/>
      <c r="H15" s="138"/>
      <c r="I15" s="138"/>
      <c r="J15" s="138"/>
      <c r="K15" s="138"/>
      <c r="L15" s="138"/>
      <c r="M15" s="138"/>
      <c r="N15" s="138"/>
      <c r="O15" s="138"/>
      <c r="P15" s="120" t="s">
        <v>136</v>
      </c>
      <c r="Q15" s="138"/>
      <c r="R15" s="138"/>
      <c r="S15" s="138"/>
      <c r="T15" s="138"/>
      <c r="U15" s="138"/>
      <c r="V15" s="138"/>
      <c r="W15" s="138"/>
      <c r="X15" s="138"/>
      <c r="Y15" s="138"/>
      <c r="Z15" s="138"/>
      <c r="AA15" s="138"/>
      <c r="AB15" s="138"/>
      <c r="AC15" s="138"/>
      <c r="AD15" s="138"/>
      <c r="AE15" s="138"/>
      <c r="AF15" s="121"/>
      <c r="AG15" s="119"/>
      <c r="AH15" s="120" t="s">
        <v>136</v>
      </c>
      <c r="AI15" s="138"/>
      <c r="AJ15" s="120" t="s">
        <v>136</v>
      </c>
      <c r="AK15" s="138"/>
      <c r="AL15" s="120" t="s">
        <v>136</v>
      </c>
      <c r="AM15" s="138"/>
      <c r="AN15" s="120" t="s">
        <v>136</v>
      </c>
      <c r="AO15" s="138"/>
      <c r="AP15" s="120" t="s">
        <v>136</v>
      </c>
      <c r="AQ15" s="138"/>
      <c r="AR15" s="120" t="s">
        <v>136</v>
      </c>
      <c r="AS15" s="138"/>
      <c r="AT15" s="120" t="s">
        <v>136</v>
      </c>
      <c r="AU15" s="138"/>
      <c r="AV15" s="120" t="s">
        <v>136</v>
      </c>
      <c r="AW15" s="138"/>
      <c r="AX15" s="138"/>
      <c r="AY15" s="138"/>
      <c r="AZ15" s="138"/>
      <c r="BA15" s="138"/>
      <c r="BB15" s="138"/>
      <c r="BC15" s="138"/>
      <c r="BD15" s="138"/>
      <c r="BE15" s="138"/>
      <c r="BF15" s="138"/>
      <c r="BG15" s="138"/>
      <c r="BH15" s="121"/>
      <c r="BI15" s="119"/>
      <c r="BJ15" s="120" t="s">
        <v>136</v>
      </c>
      <c r="BK15" s="138"/>
      <c r="BL15" s="138"/>
      <c r="BM15" s="138"/>
      <c r="BN15" s="138"/>
      <c r="BO15" s="138"/>
      <c r="BP15" s="138"/>
      <c r="BQ15" s="138"/>
      <c r="BR15" s="138"/>
      <c r="BS15" s="138"/>
      <c r="BT15" s="138"/>
      <c r="BU15" s="138"/>
      <c r="BV15" s="120" t="s">
        <v>136</v>
      </c>
      <c r="BW15" s="138"/>
      <c r="BX15" s="120" t="s">
        <v>136</v>
      </c>
      <c r="BY15" s="138"/>
      <c r="BZ15" s="138"/>
      <c r="CA15" s="138"/>
      <c r="CB15" s="138"/>
      <c r="CC15" s="138"/>
      <c r="CD15" s="138"/>
      <c r="CE15" s="138"/>
      <c r="CF15" s="121"/>
      <c r="CG15" s="93">
        <f>IF(O16&lt;&gt;"",2,COUNT(O15,Q15)) + IF(S16&lt;&gt;"",2,COUNT(S15,U15)) + IF(W16&lt;&gt;"",2,COUNT(W15,Y15)) + IF(AA16&lt;&gt;"",1,COUNT(AA15)) + IF(AC16&lt;&gt;"",2,COUNT(AC15,AE15)) + IF(AG16&lt;&gt;"",2,COUNT(AG15,AI15)) + IF(AK16&lt;&gt;"",2,COUNT(AK15,AM15)) + IF(AO16&lt;&gt;"",4,COUNT(AO15,AQ15,AS15,AU15)) + IF(AY16&lt;&gt;"",2,COUNT(AY15,BA15)) + IF(BC16&lt;&gt;"",2,COUNT(BC15,BE15)) + IF(BG16&lt;&gt;"",1,COUNT(BG15)) + IF(BI16&lt;&gt;"",2,COUNT(BI15,BK15)) + IF(BM16&lt;&gt;"",2,COUNT(BM15,BO15)) + IF(BQ16&lt;&gt;"",2,COUNT(BQ15,BS15)) + IF(BU16&lt;&gt;"",2,COUNT(BU15,BW15)) + IF(BY16&lt;&gt;"",1,COUNT(BY15))+IF(C15&lt;&gt;"",'Area Schedule'!AQ12,0)</f>
        <v>0</v>
      </c>
      <c r="CH15" s="87">
        <f>IF(E16&lt;&gt;"",2,COUNT(E15,G15)) + IF(I16&lt;&gt;"",1,COUNT(I15)) + IF(K16&lt;&gt;"",1,COUNT(K15)) + IF(AW16&lt;&gt;"",1,COUNT(AW15)) + IF(CA16&lt;&gt;"",2,COUNT(CA15,CC15)) + IF(CE16&lt;&gt;"",1,COUNT(CE15))+IF(C15&lt;&gt;"",'Area Schedule'!AQ13,0)</f>
        <v>0</v>
      </c>
    </row>
    <row r="16" spans="1:86" s="67" customFormat="1" x14ac:dyDescent="0.25">
      <c r="A16" s="88" t="s">
        <v>129</v>
      </c>
      <c r="B16" s="124"/>
      <c r="C16" s="207"/>
      <c r="D16" s="205"/>
      <c r="E16" s="216"/>
      <c r="F16" s="215"/>
      <c r="G16" s="215"/>
      <c r="H16" s="138"/>
      <c r="I16" s="140"/>
      <c r="J16" s="140"/>
      <c r="K16" s="140"/>
      <c r="L16" s="140"/>
      <c r="M16" s="140"/>
      <c r="N16" s="140"/>
      <c r="O16" s="215"/>
      <c r="P16" s="215"/>
      <c r="Q16" s="215"/>
      <c r="R16" s="138"/>
      <c r="S16" s="215"/>
      <c r="T16" s="215"/>
      <c r="U16" s="215"/>
      <c r="V16" s="138"/>
      <c r="W16" s="215"/>
      <c r="X16" s="215"/>
      <c r="Y16" s="215"/>
      <c r="Z16" s="138"/>
      <c r="AA16" s="140"/>
      <c r="AB16" s="138"/>
      <c r="AC16" s="215"/>
      <c r="AD16" s="215"/>
      <c r="AE16" s="215"/>
      <c r="AF16" s="121"/>
      <c r="AG16" s="216"/>
      <c r="AH16" s="215"/>
      <c r="AI16" s="215"/>
      <c r="AJ16" s="120" t="s">
        <v>136</v>
      </c>
      <c r="AK16" s="215"/>
      <c r="AL16" s="215"/>
      <c r="AM16" s="215"/>
      <c r="AN16" s="120" t="s">
        <v>136</v>
      </c>
      <c r="AO16" s="215"/>
      <c r="AP16" s="215"/>
      <c r="AQ16" s="215"/>
      <c r="AR16" s="215"/>
      <c r="AS16" s="215"/>
      <c r="AT16" s="215"/>
      <c r="AU16" s="215"/>
      <c r="AV16" s="120" t="s">
        <v>136</v>
      </c>
      <c r="AW16" s="140"/>
      <c r="AX16" s="140"/>
      <c r="AY16" s="215"/>
      <c r="AZ16" s="215"/>
      <c r="BA16" s="215"/>
      <c r="BB16" s="138"/>
      <c r="BC16" s="215"/>
      <c r="BD16" s="215"/>
      <c r="BE16" s="215"/>
      <c r="BF16" s="138"/>
      <c r="BG16" s="140"/>
      <c r="BH16" s="123"/>
      <c r="BI16" s="216"/>
      <c r="BJ16" s="215"/>
      <c r="BK16" s="215"/>
      <c r="BL16" s="138"/>
      <c r="BM16" s="215"/>
      <c r="BN16" s="215"/>
      <c r="BO16" s="215"/>
      <c r="BP16" s="138"/>
      <c r="BQ16" s="215"/>
      <c r="BR16" s="215"/>
      <c r="BS16" s="215"/>
      <c r="BT16" s="138"/>
      <c r="BU16" s="215"/>
      <c r="BV16" s="215"/>
      <c r="BW16" s="215"/>
      <c r="BX16" s="120" t="s">
        <v>136</v>
      </c>
      <c r="BY16" s="140"/>
      <c r="BZ16" s="140"/>
      <c r="CA16" s="215"/>
      <c r="CB16" s="215"/>
      <c r="CC16" s="215"/>
      <c r="CD16" s="138"/>
      <c r="CE16" s="140"/>
      <c r="CF16" s="121"/>
      <c r="CG16" s="94"/>
      <c r="CH16" s="89"/>
    </row>
    <row r="17" spans="1:86" x14ac:dyDescent="0.25">
      <c r="A17" s="86" t="s">
        <v>96</v>
      </c>
      <c r="B17" s="115">
        <v>0</v>
      </c>
      <c r="C17" s="207"/>
      <c r="D17" s="205" t="s">
        <v>136</v>
      </c>
      <c r="E17" s="119"/>
      <c r="F17" s="120" t="s">
        <v>136</v>
      </c>
      <c r="G17" s="138"/>
      <c r="H17" s="138"/>
      <c r="I17" s="138"/>
      <c r="J17" s="138"/>
      <c r="K17" s="138"/>
      <c r="L17" s="138"/>
      <c r="M17" s="138"/>
      <c r="N17" s="138"/>
      <c r="O17" s="138"/>
      <c r="P17" s="120" t="s">
        <v>136</v>
      </c>
      <c r="Q17" s="138"/>
      <c r="R17" s="138"/>
      <c r="S17" s="138"/>
      <c r="T17" s="120" t="s">
        <v>136</v>
      </c>
      <c r="U17" s="138"/>
      <c r="V17" s="138"/>
      <c r="W17" s="138"/>
      <c r="X17" s="138"/>
      <c r="Y17" s="138"/>
      <c r="Z17" s="138"/>
      <c r="AA17" s="138"/>
      <c r="AB17" s="138"/>
      <c r="AC17" s="138"/>
      <c r="AD17" s="138"/>
      <c r="AE17" s="138"/>
      <c r="AF17" s="121"/>
      <c r="AG17" s="119"/>
      <c r="AH17" s="120" t="s">
        <v>136</v>
      </c>
      <c r="AI17" s="138"/>
      <c r="AJ17" s="120" t="s">
        <v>136</v>
      </c>
      <c r="AK17" s="138"/>
      <c r="AL17" s="120" t="s">
        <v>136</v>
      </c>
      <c r="AM17" s="138"/>
      <c r="AN17" s="120" t="s">
        <v>136</v>
      </c>
      <c r="AO17" s="138"/>
      <c r="AP17" s="120" t="s">
        <v>136</v>
      </c>
      <c r="AQ17" s="138"/>
      <c r="AR17" s="120" t="s">
        <v>136</v>
      </c>
      <c r="AS17" s="138"/>
      <c r="AT17" s="120" t="s">
        <v>136</v>
      </c>
      <c r="AU17" s="138"/>
      <c r="AV17" s="120" t="s">
        <v>136</v>
      </c>
      <c r="AW17" s="138"/>
      <c r="AX17" s="138"/>
      <c r="AY17" s="138"/>
      <c r="AZ17" s="138"/>
      <c r="BA17" s="138"/>
      <c r="BB17" s="138"/>
      <c r="BC17" s="138"/>
      <c r="BD17" s="138"/>
      <c r="BE17" s="138"/>
      <c r="BF17" s="138"/>
      <c r="BG17" s="138"/>
      <c r="BH17" s="121"/>
      <c r="BI17" s="119"/>
      <c r="BJ17" s="120" t="s">
        <v>136</v>
      </c>
      <c r="BK17" s="138"/>
      <c r="BL17" s="138"/>
      <c r="BM17" s="138"/>
      <c r="BN17" s="138"/>
      <c r="BO17" s="138"/>
      <c r="BP17" s="138"/>
      <c r="BQ17" s="138"/>
      <c r="BR17" s="138"/>
      <c r="BS17" s="138"/>
      <c r="BT17" s="138"/>
      <c r="BU17" s="138"/>
      <c r="BV17" s="120" t="s">
        <v>136</v>
      </c>
      <c r="BW17" s="138"/>
      <c r="BX17" s="138"/>
      <c r="BY17" s="138"/>
      <c r="BZ17" s="120" t="s">
        <v>136</v>
      </c>
      <c r="CA17" s="138"/>
      <c r="CB17" s="138"/>
      <c r="CC17" s="138"/>
      <c r="CD17" s="138"/>
      <c r="CE17" s="138"/>
      <c r="CF17" s="121"/>
      <c r="CG17" s="93">
        <f>IF(O18&lt;&gt;"",2,COUNT(O17,Q17)) + IF(S18&lt;&gt;"",2,COUNT(S17,U17)) + IF(W18&lt;&gt;"",2,COUNT(W17,Y17)) + IF(AA18&lt;&gt;"",1,COUNT(AA17)) + IF(AC18&lt;&gt;"",2,COUNT(AC17,AE17)) + IF(AG18&lt;&gt;"",2,COUNT(AG17,AI17)) + IF(AK18&lt;&gt;"",2,COUNT(AK17,AM17)) + IF(AO18&lt;&gt;"",4,COUNT(AO17,AQ17,AS17,AU17)) + IF(AY18&lt;&gt;"",2,COUNT(AY17,BA17)) + IF(BC18&lt;&gt;"",2,COUNT(BC17,BE17)) + IF(BG18&lt;&gt;"",1,COUNT(BG17)) + IF(BI18&lt;&gt;"",2,COUNT(BI17,BK17)) + IF(BM18&lt;&gt;"",2,COUNT(BM17,BO17)) + IF(BQ18&lt;&gt;"",2,COUNT(BQ17,BS17)) + IF(BU18&lt;&gt;"",2,COUNT(BU17,BW17)) + IF(BY18&lt;&gt;"",1,COUNT(BY17))+IF(C17&lt;&gt;"",'Area Schedule'!AQ14,0)</f>
        <v>0</v>
      </c>
      <c r="CH17" s="87">
        <f>IF(E18&lt;&gt;"",2,COUNT(E17,G17)) + IF(I18&lt;&gt;"",1,COUNT(I17)) + IF(K18&lt;&gt;"",1,COUNT(K17)) + IF(AW18&lt;&gt;"",1,COUNT(AW17)) + IF(CA18&lt;&gt;"",2,COUNT(CA17,CC17)) + IF(CE18&lt;&gt;"",1,COUNT(CE17))+IF(C17&lt;&gt;"",'Area Schedule'!AQ15,0)</f>
        <v>0</v>
      </c>
    </row>
    <row r="18" spans="1:86" s="67" customFormat="1" x14ac:dyDescent="0.25">
      <c r="A18" s="88" t="s">
        <v>129</v>
      </c>
      <c r="B18" s="124"/>
      <c r="C18" s="207"/>
      <c r="D18" s="205"/>
      <c r="E18" s="216"/>
      <c r="F18" s="215"/>
      <c r="G18" s="215"/>
      <c r="H18" s="138"/>
      <c r="I18" s="140"/>
      <c r="J18" s="140"/>
      <c r="K18" s="140"/>
      <c r="L18" s="140"/>
      <c r="M18" s="140"/>
      <c r="N18" s="140"/>
      <c r="O18" s="215"/>
      <c r="P18" s="215"/>
      <c r="Q18" s="215"/>
      <c r="R18" s="138"/>
      <c r="S18" s="215"/>
      <c r="T18" s="215"/>
      <c r="U18" s="215"/>
      <c r="V18" s="138"/>
      <c r="W18" s="215"/>
      <c r="X18" s="215"/>
      <c r="Y18" s="215"/>
      <c r="Z18" s="138"/>
      <c r="AA18" s="140"/>
      <c r="AB18" s="138"/>
      <c r="AC18" s="215"/>
      <c r="AD18" s="215"/>
      <c r="AE18" s="215"/>
      <c r="AF18" s="121"/>
      <c r="AG18" s="216"/>
      <c r="AH18" s="215"/>
      <c r="AI18" s="215"/>
      <c r="AJ18" s="120" t="s">
        <v>136</v>
      </c>
      <c r="AK18" s="215"/>
      <c r="AL18" s="215"/>
      <c r="AM18" s="215"/>
      <c r="AN18" s="120" t="s">
        <v>136</v>
      </c>
      <c r="AO18" s="215"/>
      <c r="AP18" s="215"/>
      <c r="AQ18" s="215"/>
      <c r="AR18" s="215"/>
      <c r="AS18" s="215"/>
      <c r="AT18" s="215"/>
      <c r="AU18" s="215"/>
      <c r="AV18" s="120" t="s">
        <v>136</v>
      </c>
      <c r="AW18" s="140"/>
      <c r="AX18" s="140"/>
      <c r="AY18" s="215"/>
      <c r="AZ18" s="215"/>
      <c r="BA18" s="215"/>
      <c r="BB18" s="138"/>
      <c r="BC18" s="215"/>
      <c r="BD18" s="215"/>
      <c r="BE18" s="215"/>
      <c r="BF18" s="138"/>
      <c r="BG18" s="140"/>
      <c r="BH18" s="123"/>
      <c r="BI18" s="216"/>
      <c r="BJ18" s="215"/>
      <c r="BK18" s="215"/>
      <c r="BL18" s="138"/>
      <c r="BM18" s="215"/>
      <c r="BN18" s="215"/>
      <c r="BO18" s="215"/>
      <c r="BP18" s="138"/>
      <c r="BQ18" s="215"/>
      <c r="BR18" s="215"/>
      <c r="BS18" s="215"/>
      <c r="BT18" s="138"/>
      <c r="BU18" s="215"/>
      <c r="BV18" s="215"/>
      <c r="BW18" s="215"/>
      <c r="BX18" s="138"/>
      <c r="BY18" s="140"/>
      <c r="BZ18" s="140"/>
      <c r="CA18" s="215"/>
      <c r="CB18" s="215"/>
      <c r="CC18" s="215"/>
      <c r="CD18" s="138"/>
      <c r="CE18" s="140"/>
      <c r="CF18" s="121"/>
      <c r="CG18" s="94"/>
      <c r="CH18" s="89"/>
    </row>
    <row r="19" spans="1:86" x14ac:dyDescent="0.25">
      <c r="A19" s="86" t="s">
        <v>97</v>
      </c>
      <c r="B19" s="115">
        <v>0</v>
      </c>
      <c r="C19" s="207"/>
      <c r="D19" s="205" t="s">
        <v>136</v>
      </c>
      <c r="E19" s="119"/>
      <c r="F19" s="120" t="s">
        <v>136</v>
      </c>
      <c r="G19" s="138"/>
      <c r="H19" s="138"/>
      <c r="I19" s="138"/>
      <c r="J19" s="138"/>
      <c r="K19" s="138"/>
      <c r="L19" s="138"/>
      <c r="M19" s="138"/>
      <c r="N19" s="138"/>
      <c r="O19" s="138"/>
      <c r="P19" s="120" t="s">
        <v>136</v>
      </c>
      <c r="Q19" s="138"/>
      <c r="R19" s="138"/>
      <c r="S19" s="138"/>
      <c r="T19" s="138"/>
      <c r="U19" s="138"/>
      <c r="V19" s="138"/>
      <c r="W19" s="138"/>
      <c r="X19" s="138"/>
      <c r="Y19" s="138"/>
      <c r="Z19" s="138"/>
      <c r="AA19" s="138"/>
      <c r="AB19" s="138"/>
      <c r="AC19" s="138"/>
      <c r="AD19" s="138"/>
      <c r="AE19" s="138"/>
      <c r="AF19" s="121"/>
      <c r="AG19" s="119"/>
      <c r="AH19" s="120" t="s">
        <v>136</v>
      </c>
      <c r="AI19" s="138"/>
      <c r="AJ19" s="120" t="s">
        <v>136</v>
      </c>
      <c r="AK19" s="138"/>
      <c r="AL19" s="120" t="s">
        <v>136</v>
      </c>
      <c r="AM19" s="138"/>
      <c r="AN19" s="120" t="s">
        <v>136</v>
      </c>
      <c r="AO19" s="138"/>
      <c r="AP19" s="120" t="s">
        <v>136</v>
      </c>
      <c r="AQ19" s="138"/>
      <c r="AR19" s="120" t="s">
        <v>136</v>
      </c>
      <c r="AS19" s="138"/>
      <c r="AT19" s="120" t="s">
        <v>136</v>
      </c>
      <c r="AU19" s="138"/>
      <c r="AV19" s="120" t="s">
        <v>136</v>
      </c>
      <c r="AW19" s="138"/>
      <c r="AX19" s="138"/>
      <c r="AY19" s="138"/>
      <c r="AZ19" s="138"/>
      <c r="BA19" s="138"/>
      <c r="BB19" s="138"/>
      <c r="BC19" s="138"/>
      <c r="BD19" s="138"/>
      <c r="BE19" s="138"/>
      <c r="BF19" s="138"/>
      <c r="BG19" s="138"/>
      <c r="BH19" s="121"/>
      <c r="BI19" s="119"/>
      <c r="BJ19" s="120" t="s">
        <v>136</v>
      </c>
      <c r="BK19" s="138"/>
      <c r="BL19" s="138"/>
      <c r="BM19" s="138"/>
      <c r="BN19" s="138"/>
      <c r="BO19" s="138"/>
      <c r="BP19" s="138"/>
      <c r="BQ19" s="138"/>
      <c r="BR19" s="138"/>
      <c r="BS19" s="138"/>
      <c r="BT19" s="138"/>
      <c r="BU19" s="138"/>
      <c r="BV19" s="120" t="s">
        <v>136</v>
      </c>
      <c r="BW19" s="138"/>
      <c r="BX19" s="120" t="s">
        <v>136</v>
      </c>
      <c r="BY19" s="138"/>
      <c r="BZ19" s="138"/>
      <c r="CA19" s="138"/>
      <c r="CB19" s="138"/>
      <c r="CC19" s="138"/>
      <c r="CD19" s="138"/>
      <c r="CE19" s="138"/>
      <c r="CF19" s="121"/>
      <c r="CG19" s="93">
        <f>IF(O20&lt;&gt;"",2,COUNT(O19,Q19)) + IF(S20&lt;&gt;"",2,COUNT(S19,U19)) + IF(W20&lt;&gt;"",2,COUNT(W19,Y19)) + IF(AA20&lt;&gt;"",1,COUNT(AA19)) + IF(AC20&lt;&gt;"",2,COUNT(AC19,AE19)) + IF(AG20&lt;&gt;"",2,COUNT(AG19,AI19)) + IF(AK20&lt;&gt;"",2,COUNT(AK19,AM19)) + IF(AO20&lt;&gt;"",4,COUNT(AO19,AQ19,AS19,AU19)) + IF(AY20&lt;&gt;"",2,COUNT(AY19,BA19)) + IF(BC20&lt;&gt;"",2,COUNT(BC19,BE19)) + IF(BG20&lt;&gt;"",1,COUNT(BG19)) + IF(BI20&lt;&gt;"",2,COUNT(BI19,BK19)) + IF(BM20&lt;&gt;"",2,COUNT(BM19,BO19)) + IF(BQ20&lt;&gt;"",2,COUNT(BQ19,BS19)) + IF(BU20&lt;&gt;"",2,COUNT(BU19,BW19)) + IF(BY20&lt;&gt;"",1,COUNT(BY19))+IF(C19&lt;&gt;"",'Area Schedule'!AQ16,0)</f>
        <v>0</v>
      </c>
      <c r="CH19" s="87">
        <f>IF(E20&lt;&gt;"",2,COUNT(E19,G19)) + IF(I20&lt;&gt;"",1,COUNT(I19)) + IF(K20&lt;&gt;"",1,COUNT(K19)) + IF(AW20&lt;&gt;"",1,COUNT(AW19)) + IF(CA20&lt;&gt;"",2,COUNT(CA19,CC19)) + IF(CE20&lt;&gt;"",1,COUNT(CE19))+IF(C19&lt;&gt;"",'Area Schedule'!AQ17,0)</f>
        <v>0</v>
      </c>
    </row>
    <row r="20" spans="1:86" s="67" customFormat="1" x14ac:dyDescent="0.25">
      <c r="A20" s="88" t="s">
        <v>129</v>
      </c>
      <c r="B20" s="124"/>
      <c r="C20" s="207"/>
      <c r="D20" s="205"/>
      <c r="E20" s="216"/>
      <c r="F20" s="215"/>
      <c r="G20" s="215"/>
      <c r="H20" s="138"/>
      <c r="I20" s="140"/>
      <c r="J20" s="140"/>
      <c r="K20" s="140"/>
      <c r="L20" s="140"/>
      <c r="M20" s="140"/>
      <c r="N20" s="140"/>
      <c r="O20" s="215"/>
      <c r="P20" s="215"/>
      <c r="Q20" s="215"/>
      <c r="R20" s="138"/>
      <c r="S20" s="215"/>
      <c r="T20" s="215"/>
      <c r="U20" s="215"/>
      <c r="V20" s="138"/>
      <c r="W20" s="215"/>
      <c r="X20" s="215"/>
      <c r="Y20" s="215"/>
      <c r="Z20" s="138"/>
      <c r="AA20" s="140"/>
      <c r="AB20" s="138"/>
      <c r="AC20" s="215"/>
      <c r="AD20" s="215"/>
      <c r="AE20" s="215"/>
      <c r="AF20" s="121"/>
      <c r="AG20" s="216"/>
      <c r="AH20" s="215"/>
      <c r="AI20" s="215"/>
      <c r="AJ20" s="120" t="s">
        <v>136</v>
      </c>
      <c r="AK20" s="215"/>
      <c r="AL20" s="215"/>
      <c r="AM20" s="215"/>
      <c r="AN20" s="120" t="s">
        <v>136</v>
      </c>
      <c r="AO20" s="215"/>
      <c r="AP20" s="215"/>
      <c r="AQ20" s="215"/>
      <c r="AR20" s="215"/>
      <c r="AS20" s="215"/>
      <c r="AT20" s="215"/>
      <c r="AU20" s="215"/>
      <c r="AV20" s="120" t="s">
        <v>136</v>
      </c>
      <c r="AW20" s="140"/>
      <c r="AX20" s="140"/>
      <c r="AY20" s="215"/>
      <c r="AZ20" s="215"/>
      <c r="BA20" s="215"/>
      <c r="BB20" s="138"/>
      <c r="BC20" s="215"/>
      <c r="BD20" s="215"/>
      <c r="BE20" s="215"/>
      <c r="BF20" s="138"/>
      <c r="BG20" s="140"/>
      <c r="BH20" s="123"/>
      <c r="BI20" s="216"/>
      <c r="BJ20" s="215"/>
      <c r="BK20" s="215"/>
      <c r="BL20" s="138"/>
      <c r="BM20" s="215"/>
      <c r="BN20" s="215"/>
      <c r="BO20" s="215"/>
      <c r="BP20" s="138"/>
      <c r="BQ20" s="215"/>
      <c r="BR20" s="215"/>
      <c r="BS20" s="215"/>
      <c r="BT20" s="138"/>
      <c r="BU20" s="215"/>
      <c r="BV20" s="215"/>
      <c r="BW20" s="215"/>
      <c r="BX20" s="120" t="s">
        <v>136</v>
      </c>
      <c r="BY20" s="140"/>
      <c r="BZ20" s="140"/>
      <c r="CA20" s="215"/>
      <c r="CB20" s="215"/>
      <c r="CC20" s="215"/>
      <c r="CD20" s="138"/>
      <c r="CE20" s="140"/>
      <c r="CF20" s="121"/>
      <c r="CG20" s="94"/>
      <c r="CH20" s="89"/>
    </row>
    <row r="21" spans="1:86" x14ac:dyDescent="0.25">
      <c r="A21" s="86" t="s">
        <v>98</v>
      </c>
      <c r="B21" s="115">
        <v>0</v>
      </c>
      <c r="C21" s="207"/>
      <c r="D21" s="205" t="s">
        <v>136</v>
      </c>
      <c r="E21" s="119"/>
      <c r="F21" s="120" t="s">
        <v>136</v>
      </c>
      <c r="G21" s="138"/>
      <c r="H21" s="138"/>
      <c r="I21" s="138"/>
      <c r="J21" s="138"/>
      <c r="K21" s="138"/>
      <c r="L21" s="138"/>
      <c r="M21" s="138"/>
      <c r="N21" s="138"/>
      <c r="O21" s="138"/>
      <c r="P21" s="120" t="s">
        <v>136</v>
      </c>
      <c r="Q21" s="138"/>
      <c r="R21" s="120" t="s">
        <v>136</v>
      </c>
      <c r="S21" s="138"/>
      <c r="T21" s="138"/>
      <c r="U21" s="138"/>
      <c r="V21" s="138"/>
      <c r="W21" s="138"/>
      <c r="X21" s="138"/>
      <c r="Y21" s="138"/>
      <c r="Z21" s="138"/>
      <c r="AA21" s="138"/>
      <c r="AB21" s="138"/>
      <c r="AC21" s="138"/>
      <c r="AD21" s="138"/>
      <c r="AE21" s="138"/>
      <c r="AF21" s="121"/>
      <c r="AG21" s="119"/>
      <c r="AH21" s="120" t="s">
        <v>136</v>
      </c>
      <c r="AI21" s="138"/>
      <c r="AJ21" s="120" t="s">
        <v>136</v>
      </c>
      <c r="AK21" s="138"/>
      <c r="AL21" s="120" t="s">
        <v>136</v>
      </c>
      <c r="AM21" s="138"/>
      <c r="AN21" s="120" t="s">
        <v>136</v>
      </c>
      <c r="AO21" s="138"/>
      <c r="AP21" s="120" t="s">
        <v>136</v>
      </c>
      <c r="AQ21" s="138"/>
      <c r="AR21" s="120" t="s">
        <v>136</v>
      </c>
      <c r="AS21" s="138"/>
      <c r="AT21" s="120" t="s">
        <v>136</v>
      </c>
      <c r="AU21" s="138"/>
      <c r="AV21" s="120" t="s">
        <v>136</v>
      </c>
      <c r="AW21" s="138"/>
      <c r="AX21" s="138"/>
      <c r="AY21" s="138"/>
      <c r="AZ21" s="138"/>
      <c r="BA21" s="138"/>
      <c r="BB21" s="138"/>
      <c r="BC21" s="138"/>
      <c r="BD21" s="138"/>
      <c r="BE21" s="138"/>
      <c r="BF21" s="138"/>
      <c r="BG21" s="138"/>
      <c r="BH21" s="121"/>
      <c r="BI21" s="119"/>
      <c r="BJ21" s="120" t="s">
        <v>136</v>
      </c>
      <c r="BK21" s="138"/>
      <c r="BL21" s="138"/>
      <c r="BM21" s="138"/>
      <c r="BN21" s="138"/>
      <c r="BO21" s="138"/>
      <c r="BP21" s="138"/>
      <c r="BQ21" s="138"/>
      <c r="BR21" s="138"/>
      <c r="BS21" s="138"/>
      <c r="BT21" s="138"/>
      <c r="BU21" s="138"/>
      <c r="BV21" s="120" t="s">
        <v>136</v>
      </c>
      <c r="BW21" s="138"/>
      <c r="BX21" s="120" t="s">
        <v>136</v>
      </c>
      <c r="BY21" s="138"/>
      <c r="BZ21" s="138"/>
      <c r="CA21" s="138"/>
      <c r="CB21" s="138"/>
      <c r="CC21" s="138"/>
      <c r="CD21" s="138"/>
      <c r="CE21" s="138"/>
      <c r="CF21" s="121"/>
      <c r="CG21" s="93">
        <f>IF(O22&lt;&gt;"",2,COUNT(O21,Q21)) + IF(S22&lt;&gt;"",2,COUNT(S21,U21)) + IF(W22&lt;&gt;"",2,COUNT(W21,Y21)) + IF(AA22&lt;&gt;"",1,COUNT(AA21)) + IF(AC22&lt;&gt;"",2,COUNT(AC21,AE21)) + IF(AG22&lt;&gt;"",2,COUNT(AG21,AI21)) + IF(AK22&lt;&gt;"",2,COUNT(AK21,AM21)) + IF(AO22&lt;&gt;"",4,COUNT(AO21,AQ21,AS21,AU21)) + IF(AY22&lt;&gt;"",2,COUNT(AY21,BA21)) + IF(BC22&lt;&gt;"",2,COUNT(BC21,BE21)) + IF(BG22&lt;&gt;"",1,COUNT(BG21)) + IF(BI22&lt;&gt;"",2,COUNT(BI21,BK21)) + IF(BM22&lt;&gt;"",2,COUNT(BM21,BO21)) + IF(BQ22&lt;&gt;"",2,COUNT(BQ21,BS21)) + IF(BU22&lt;&gt;"",2,COUNT(BU21,BW21)) + IF(BY22&lt;&gt;"",1,COUNT(BY21))+IF(C21&lt;&gt;"",'Area Schedule'!AQ18,0)</f>
        <v>0</v>
      </c>
      <c r="CH21" s="87">
        <f>IF(E22&lt;&gt;"",2,COUNT(E21,G21)) + IF(I22&lt;&gt;"",1,COUNT(I21)) + IF(K22&lt;&gt;"",1,COUNT(K21)) + IF(AW22&lt;&gt;"",1,COUNT(AW21)) + IF(CA22&lt;&gt;"",2,COUNT(CA21,CC21)) + IF(CE22&lt;&gt;"",1,COUNT(CE21))+IF(C21&lt;&gt;"",'Area Schedule'!AQ19,0)</f>
        <v>0</v>
      </c>
    </row>
    <row r="22" spans="1:86" s="67" customFormat="1" x14ac:dyDescent="0.25">
      <c r="A22" s="88" t="s">
        <v>129</v>
      </c>
      <c r="B22" s="124"/>
      <c r="C22" s="207"/>
      <c r="D22" s="205"/>
      <c r="E22" s="216"/>
      <c r="F22" s="215"/>
      <c r="G22" s="215"/>
      <c r="H22" s="138"/>
      <c r="I22" s="140"/>
      <c r="J22" s="140"/>
      <c r="K22" s="140"/>
      <c r="L22" s="140"/>
      <c r="M22" s="140"/>
      <c r="N22" s="140"/>
      <c r="O22" s="215"/>
      <c r="P22" s="215"/>
      <c r="Q22" s="215"/>
      <c r="R22" s="120" t="s">
        <v>136</v>
      </c>
      <c r="S22" s="215"/>
      <c r="T22" s="215"/>
      <c r="U22" s="215"/>
      <c r="V22" s="138"/>
      <c r="W22" s="215"/>
      <c r="X22" s="215"/>
      <c r="Y22" s="215"/>
      <c r="Z22" s="138"/>
      <c r="AA22" s="140"/>
      <c r="AB22" s="138"/>
      <c r="AC22" s="215"/>
      <c r="AD22" s="215"/>
      <c r="AE22" s="215"/>
      <c r="AF22" s="121"/>
      <c r="AG22" s="216"/>
      <c r="AH22" s="215"/>
      <c r="AI22" s="215"/>
      <c r="AJ22" s="120" t="s">
        <v>136</v>
      </c>
      <c r="AK22" s="215"/>
      <c r="AL22" s="215"/>
      <c r="AM22" s="215"/>
      <c r="AN22" s="120" t="s">
        <v>136</v>
      </c>
      <c r="AO22" s="215"/>
      <c r="AP22" s="215"/>
      <c r="AQ22" s="215"/>
      <c r="AR22" s="215"/>
      <c r="AS22" s="215"/>
      <c r="AT22" s="215"/>
      <c r="AU22" s="215"/>
      <c r="AV22" s="120" t="s">
        <v>136</v>
      </c>
      <c r="AW22" s="140"/>
      <c r="AX22" s="140"/>
      <c r="AY22" s="215"/>
      <c r="AZ22" s="215"/>
      <c r="BA22" s="215"/>
      <c r="BB22" s="138"/>
      <c r="BC22" s="215"/>
      <c r="BD22" s="215"/>
      <c r="BE22" s="215"/>
      <c r="BF22" s="138"/>
      <c r="BG22" s="140"/>
      <c r="BH22" s="123"/>
      <c r="BI22" s="216"/>
      <c r="BJ22" s="215"/>
      <c r="BK22" s="215"/>
      <c r="BL22" s="138"/>
      <c r="BM22" s="215"/>
      <c r="BN22" s="215"/>
      <c r="BO22" s="215"/>
      <c r="BP22" s="138"/>
      <c r="BQ22" s="215"/>
      <c r="BR22" s="215"/>
      <c r="BS22" s="215"/>
      <c r="BT22" s="138"/>
      <c r="BU22" s="215"/>
      <c r="BV22" s="215"/>
      <c r="BW22" s="215"/>
      <c r="BX22" s="120" t="s">
        <v>136</v>
      </c>
      <c r="BY22" s="140"/>
      <c r="BZ22" s="140"/>
      <c r="CA22" s="215"/>
      <c r="CB22" s="215"/>
      <c r="CC22" s="215"/>
      <c r="CD22" s="138"/>
      <c r="CE22" s="140"/>
      <c r="CF22" s="121"/>
      <c r="CG22" s="94"/>
      <c r="CH22" s="89"/>
    </row>
    <row r="23" spans="1:86" x14ac:dyDescent="0.25">
      <c r="A23" s="90" t="s">
        <v>99</v>
      </c>
      <c r="B23" s="115">
        <v>0</v>
      </c>
      <c r="C23" s="207"/>
      <c r="D23" s="205" t="s">
        <v>136</v>
      </c>
      <c r="E23" s="119"/>
      <c r="F23" s="120" t="s">
        <v>136</v>
      </c>
      <c r="G23" s="138"/>
      <c r="H23" s="138"/>
      <c r="I23" s="138"/>
      <c r="J23" s="138"/>
      <c r="K23" s="138"/>
      <c r="L23" s="138"/>
      <c r="M23" s="138"/>
      <c r="N23" s="138"/>
      <c r="O23" s="138"/>
      <c r="P23" s="120" t="s">
        <v>136</v>
      </c>
      <c r="Q23" s="138"/>
      <c r="R23" s="138"/>
      <c r="S23" s="138"/>
      <c r="T23" s="138"/>
      <c r="U23" s="138"/>
      <c r="V23" s="138"/>
      <c r="W23" s="138"/>
      <c r="X23" s="138"/>
      <c r="Y23" s="138"/>
      <c r="Z23" s="138"/>
      <c r="AA23" s="138"/>
      <c r="AB23" s="138"/>
      <c r="AC23" s="138"/>
      <c r="AD23" s="138"/>
      <c r="AE23" s="138"/>
      <c r="AF23" s="121"/>
      <c r="AG23" s="119"/>
      <c r="AH23" s="120" t="s">
        <v>136</v>
      </c>
      <c r="AI23" s="138"/>
      <c r="AJ23" s="120" t="s">
        <v>136</v>
      </c>
      <c r="AK23" s="138"/>
      <c r="AL23" s="120" t="s">
        <v>136</v>
      </c>
      <c r="AM23" s="138"/>
      <c r="AN23" s="120" t="s">
        <v>136</v>
      </c>
      <c r="AO23" s="138"/>
      <c r="AP23" s="120" t="s">
        <v>136</v>
      </c>
      <c r="AQ23" s="138"/>
      <c r="AR23" s="120" t="s">
        <v>136</v>
      </c>
      <c r="AS23" s="138"/>
      <c r="AT23" s="120" t="s">
        <v>136</v>
      </c>
      <c r="AU23" s="138"/>
      <c r="AV23" s="120" t="s">
        <v>136</v>
      </c>
      <c r="AW23" s="138"/>
      <c r="AX23" s="138"/>
      <c r="AY23" s="138"/>
      <c r="AZ23" s="138"/>
      <c r="BA23" s="138"/>
      <c r="BB23" s="138"/>
      <c r="BC23" s="138"/>
      <c r="BD23" s="138"/>
      <c r="BE23" s="138"/>
      <c r="BF23" s="138"/>
      <c r="BG23" s="138"/>
      <c r="BH23" s="121"/>
      <c r="BI23" s="119"/>
      <c r="BJ23" s="120" t="s">
        <v>136</v>
      </c>
      <c r="BK23" s="138"/>
      <c r="BL23" s="138"/>
      <c r="BM23" s="138"/>
      <c r="BN23" s="138"/>
      <c r="BO23" s="138"/>
      <c r="BP23" s="138"/>
      <c r="BQ23" s="138"/>
      <c r="BR23" s="138"/>
      <c r="BS23" s="138"/>
      <c r="BT23" s="138"/>
      <c r="BU23" s="138"/>
      <c r="BV23" s="120" t="s">
        <v>136</v>
      </c>
      <c r="BW23" s="138"/>
      <c r="BX23" s="120" t="s">
        <v>136</v>
      </c>
      <c r="BY23" s="138"/>
      <c r="BZ23" s="138"/>
      <c r="CA23" s="138"/>
      <c r="CB23" s="138"/>
      <c r="CC23" s="138"/>
      <c r="CD23" s="138"/>
      <c r="CE23" s="138"/>
      <c r="CF23" s="121"/>
      <c r="CG23" s="93">
        <f>IF(O24&lt;&gt;"",2,COUNT(O23,Q23)) + IF(S24&lt;&gt;"",2,COUNT(S23,U23)) + IF(W24&lt;&gt;"",2,COUNT(W23,Y23)) + IF(AA24&lt;&gt;"",1,COUNT(AA23)) + IF(AC24&lt;&gt;"",2,COUNT(AC23,AE23)) + IF(AG24&lt;&gt;"",2,COUNT(AG23,AI23)) + IF(AK24&lt;&gt;"",2,COUNT(AK23,AM23)) + IF(AO24&lt;&gt;"",4,COUNT(AO23,AQ23,AS23,AU23)) + IF(AY24&lt;&gt;"",2,COUNT(AY23,BA23)) + IF(BC24&lt;&gt;"",2,COUNT(BC23,BE23)) + IF(BG24&lt;&gt;"",1,COUNT(BG23)) + IF(BI24&lt;&gt;"",2,COUNT(BI23,BK23)) + IF(BM24&lt;&gt;"",2,COUNT(BM23,BO23)) + IF(BQ24&lt;&gt;"",2,COUNT(BQ23,BS23)) + IF(BU24&lt;&gt;"",2,COUNT(BU23,BW23)) + IF(BY24&lt;&gt;"",1,COUNT(BY23))+IF(C23&lt;&gt;"",'Area Schedule'!AQ20,0)</f>
        <v>0</v>
      </c>
      <c r="CH23" s="87">
        <f>IF(E24&lt;&gt;"",2,COUNT(E23,G23)) + IF(I24&lt;&gt;"",1,COUNT(I23)) + IF(K24&lt;&gt;"",1,COUNT(K23)) + IF(AW24&lt;&gt;"",1,COUNT(AW23)) + IF(CA24&lt;&gt;"",2,COUNT(CA23,CC23)) + IF(CE24&lt;&gt;"",1,COUNT(CE23))+IF(C23&lt;&gt;"",'Area Schedule'!AQ21,0)</f>
        <v>0</v>
      </c>
    </row>
    <row r="24" spans="1:86" s="67" customFormat="1" x14ac:dyDescent="0.25">
      <c r="A24" s="88" t="s">
        <v>129</v>
      </c>
      <c r="B24" s="124"/>
      <c r="C24" s="207"/>
      <c r="D24" s="205"/>
      <c r="E24" s="216"/>
      <c r="F24" s="215"/>
      <c r="G24" s="215"/>
      <c r="H24" s="138"/>
      <c r="I24" s="140"/>
      <c r="J24" s="140"/>
      <c r="K24" s="140"/>
      <c r="L24" s="140"/>
      <c r="M24" s="140"/>
      <c r="N24" s="140"/>
      <c r="O24" s="215"/>
      <c r="P24" s="215"/>
      <c r="Q24" s="215"/>
      <c r="R24" s="138"/>
      <c r="S24" s="215"/>
      <c r="T24" s="215"/>
      <c r="U24" s="215"/>
      <c r="V24" s="138"/>
      <c r="W24" s="215"/>
      <c r="X24" s="215"/>
      <c r="Y24" s="215"/>
      <c r="Z24" s="138"/>
      <c r="AA24" s="140"/>
      <c r="AB24" s="138"/>
      <c r="AC24" s="215"/>
      <c r="AD24" s="215"/>
      <c r="AE24" s="215"/>
      <c r="AF24" s="121"/>
      <c r="AG24" s="216"/>
      <c r="AH24" s="215"/>
      <c r="AI24" s="215"/>
      <c r="AJ24" s="120" t="s">
        <v>136</v>
      </c>
      <c r="AK24" s="215"/>
      <c r="AL24" s="215"/>
      <c r="AM24" s="215"/>
      <c r="AN24" s="120" t="s">
        <v>136</v>
      </c>
      <c r="AO24" s="215"/>
      <c r="AP24" s="215"/>
      <c r="AQ24" s="215"/>
      <c r="AR24" s="215"/>
      <c r="AS24" s="215"/>
      <c r="AT24" s="215"/>
      <c r="AU24" s="215"/>
      <c r="AV24" s="120" t="s">
        <v>136</v>
      </c>
      <c r="AW24" s="140"/>
      <c r="AX24" s="140"/>
      <c r="AY24" s="215"/>
      <c r="AZ24" s="215"/>
      <c r="BA24" s="215"/>
      <c r="BB24" s="138"/>
      <c r="BC24" s="215"/>
      <c r="BD24" s="215"/>
      <c r="BE24" s="215"/>
      <c r="BF24" s="138"/>
      <c r="BG24" s="140"/>
      <c r="BH24" s="123"/>
      <c r="BI24" s="216"/>
      <c r="BJ24" s="215"/>
      <c r="BK24" s="215"/>
      <c r="BL24" s="138"/>
      <c r="BM24" s="215"/>
      <c r="BN24" s="215"/>
      <c r="BO24" s="215"/>
      <c r="BP24" s="138"/>
      <c r="BQ24" s="215"/>
      <c r="BR24" s="215"/>
      <c r="BS24" s="215"/>
      <c r="BT24" s="138"/>
      <c r="BU24" s="215"/>
      <c r="BV24" s="215"/>
      <c r="BW24" s="215"/>
      <c r="BX24" s="120" t="s">
        <v>136</v>
      </c>
      <c r="BY24" s="140"/>
      <c r="BZ24" s="140"/>
      <c r="CA24" s="215"/>
      <c r="CB24" s="215"/>
      <c r="CC24" s="215"/>
      <c r="CD24" s="138"/>
      <c r="CE24" s="140"/>
      <c r="CF24" s="121"/>
      <c r="CG24" s="94"/>
      <c r="CH24" s="89"/>
    </row>
    <row r="25" spans="1:86" x14ac:dyDescent="0.25">
      <c r="A25" s="90" t="s">
        <v>100</v>
      </c>
      <c r="B25" s="115">
        <v>0</v>
      </c>
      <c r="C25" s="207"/>
      <c r="D25" s="205" t="s">
        <v>136</v>
      </c>
      <c r="E25" s="119"/>
      <c r="F25" s="120" t="s">
        <v>136</v>
      </c>
      <c r="G25" s="138"/>
      <c r="H25" s="138"/>
      <c r="I25" s="138"/>
      <c r="J25" s="138"/>
      <c r="K25" s="138"/>
      <c r="L25" s="138"/>
      <c r="M25" s="138"/>
      <c r="N25" s="138"/>
      <c r="O25" s="138"/>
      <c r="P25" s="120" t="s">
        <v>136</v>
      </c>
      <c r="Q25" s="138"/>
      <c r="R25" s="138"/>
      <c r="S25" s="138"/>
      <c r="T25" s="138"/>
      <c r="U25" s="138"/>
      <c r="V25" s="138"/>
      <c r="W25" s="138"/>
      <c r="X25" s="138"/>
      <c r="Y25" s="138"/>
      <c r="Z25" s="138"/>
      <c r="AA25" s="138"/>
      <c r="AB25" s="138"/>
      <c r="AC25" s="138"/>
      <c r="AD25" s="138"/>
      <c r="AE25" s="138"/>
      <c r="AF25" s="121"/>
      <c r="AG25" s="119"/>
      <c r="AH25" s="120" t="s">
        <v>136</v>
      </c>
      <c r="AI25" s="138"/>
      <c r="AJ25" s="120" t="s">
        <v>136</v>
      </c>
      <c r="AK25" s="138"/>
      <c r="AL25" s="120" t="s">
        <v>136</v>
      </c>
      <c r="AM25" s="138"/>
      <c r="AN25" s="120" t="s">
        <v>136</v>
      </c>
      <c r="AO25" s="138"/>
      <c r="AP25" s="120" t="s">
        <v>136</v>
      </c>
      <c r="AQ25" s="138"/>
      <c r="AR25" s="120" t="s">
        <v>136</v>
      </c>
      <c r="AS25" s="138"/>
      <c r="AT25" s="120" t="s">
        <v>136</v>
      </c>
      <c r="AU25" s="138"/>
      <c r="AV25" s="120" t="s">
        <v>136</v>
      </c>
      <c r="AW25" s="138"/>
      <c r="AX25" s="138"/>
      <c r="AY25" s="138"/>
      <c r="AZ25" s="138"/>
      <c r="BA25" s="138"/>
      <c r="BB25" s="138"/>
      <c r="BC25" s="138"/>
      <c r="BD25" s="138"/>
      <c r="BE25" s="138"/>
      <c r="BF25" s="138"/>
      <c r="BG25" s="138"/>
      <c r="BH25" s="121"/>
      <c r="BI25" s="119"/>
      <c r="BJ25" s="138"/>
      <c r="BK25" s="138"/>
      <c r="BL25" s="138"/>
      <c r="BM25" s="138"/>
      <c r="BN25" s="138"/>
      <c r="BO25" s="138"/>
      <c r="BP25" s="138"/>
      <c r="BQ25" s="138"/>
      <c r="BR25" s="138"/>
      <c r="BS25" s="138"/>
      <c r="BT25" s="138"/>
      <c r="BU25" s="138"/>
      <c r="BV25" s="120" t="s">
        <v>136</v>
      </c>
      <c r="BW25" s="138"/>
      <c r="BX25" s="138"/>
      <c r="BY25" s="138"/>
      <c r="BZ25" s="120" t="s">
        <v>136</v>
      </c>
      <c r="CA25" s="138"/>
      <c r="CB25" s="138"/>
      <c r="CC25" s="138"/>
      <c r="CD25" s="138"/>
      <c r="CE25" s="138"/>
      <c r="CF25" s="121"/>
      <c r="CG25" s="93">
        <f>IF(O26&lt;&gt;"",2,COUNT(O25,Q25)) + IF(S26&lt;&gt;"",2,COUNT(S25,U25)) + IF(W26&lt;&gt;"",2,COUNT(W25,Y25)) + IF(AA26&lt;&gt;"",1,COUNT(AA25)) + IF(AC26&lt;&gt;"",2,COUNT(AC25,AE25)) + IF(AG26&lt;&gt;"",2,COUNT(AG25,AI25)) + IF(AK26&lt;&gt;"",2,COUNT(AK25,AM25)) + IF(AO26&lt;&gt;"",4,COUNT(AO25,AQ25,AS25,AU25)) + IF(AY26&lt;&gt;"",2,COUNT(AY25,BA25)) + IF(BC26&lt;&gt;"",2,COUNT(BC25,BE25)) + IF(BG26&lt;&gt;"",1,COUNT(BG25)) + IF(BI26&lt;&gt;"",2,COUNT(BI25,BK25)) + IF(BM26&lt;&gt;"",2,COUNT(BM25,BO25)) + IF(BQ26&lt;&gt;"",2,COUNT(BQ25,BS25)) + IF(BU26&lt;&gt;"",2,COUNT(BU25,BW25)) + IF(BY26&lt;&gt;"",1,COUNT(BY25))+IF(C25&lt;&gt;"",'Area Schedule'!AQ22,0)</f>
        <v>0</v>
      </c>
      <c r="CH25" s="87">
        <f>IF(E26&lt;&gt;"",2,COUNT(E25,G25)) + IF(I26&lt;&gt;"",1,COUNT(I25)) + IF(K26&lt;&gt;"",1,COUNT(K25)) + IF(AW26&lt;&gt;"",1,COUNT(AW25)) + IF(CA26&lt;&gt;"",2,COUNT(CA25,CC25)) + IF(CE26&lt;&gt;"",1,COUNT(CE25))+IF(C25&lt;&gt;"",'Area Schedule'!AQ23,0)</f>
        <v>0</v>
      </c>
    </row>
    <row r="26" spans="1:86" s="67" customFormat="1" x14ac:dyDescent="0.25">
      <c r="A26" s="88" t="s">
        <v>129</v>
      </c>
      <c r="B26" s="124"/>
      <c r="C26" s="207"/>
      <c r="D26" s="205"/>
      <c r="E26" s="216"/>
      <c r="F26" s="215"/>
      <c r="G26" s="215"/>
      <c r="H26" s="138"/>
      <c r="I26" s="140"/>
      <c r="J26" s="140"/>
      <c r="K26" s="140"/>
      <c r="L26" s="140"/>
      <c r="M26" s="140"/>
      <c r="N26" s="140"/>
      <c r="O26" s="215"/>
      <c r="P26" s="215"/>
      <c r="Q26" s="215"/>
      <c r="R26" s="138"/>
      <c r="S26" s="215"/>
      <c r="T26" s="215"/>
      <c r="U26" s="215"/>
      <c r="V26" s="138"/>
      <c r="W26" s="215"/>
      <c r="X26" s="215"/>
      <c r="Y26" s="215"/>
      <c r="Z26" s="138"/>
      <c r="AA26" s="140"/>
      <c r="AB26" s="138"/>
      <c r="AC26" s="215"/>
      <c r="AD26" s="215"/>
      <c r="AE26" s="215"/>
      <c r="AF26" s="121"/>
      <c r="AG26" s="216"/>
      <c r="AH26" s="215"/>
      <c r="AI26" s="215"/>
      <c r="AJ26" s="120" t="s">
        <v>136</v>
      </c>
      <c r="AK26" s="215"/>
      <c r="AL26" s="215"/>
      <c r="AM26" s="215"/>
      <c r="AN26" s="120" t="s">
        <v>136</v>
      </c>
      <c r="AO26" s="215"/>
      <c r="AP26" s="215"/>
      <c r="AQ26" s="215"/>
      <c r="AR26" s="215"/>
      <c r="AS26" s="215"/>
      <c r="AT26" s="215"/>
      <c r="AU26" s="215"/>
      <c r="AV26" s="120" t="s">
        <v>136</v>
      </c>
      <c r="AW26" s="140"/>
      <c r="AX26" s="140"/>
      <c r="AY26" s="215"/>
      <c r="AZ26" s="215"/>
      <c r="BA26" s="215"/>
      <c r="BB26" s="138"/>
      <c r="BC26" s="215"/>
      <c r="BD26" s="215"/>
      <c r="BE26" s="215"/>
      <c r="BF26" s="138"/>
      <c r="BG26" s="140"/>
      <c r="BH26" s="123"/>
      <c r="BI26" s="216"/>
      <c r="BJ26" s="215"/>
      <c r="BK26" s="215"/>
      <c r="BL26" s="138"/>
      <c r="BM26" s="215"/>
      <c r="BN26" s="215"/>
      <c r="BO26" s="215"/>
      <c r="BP26" s="138"/>
      <c r="BQ26" s="215"/>
      <c r="BR26" s="215"/>
      <c r="BS26" s="215"/>
      <c r="BT26" s="138"/>
      <c r="BU26" s="215"/>
      <c r="BV26" s="215"/>
      <c r="BW26" s="215"/>
      <c r="BX26" s="138"/>
      <c r="BY26" s="140"/>
      <c r="BZ26" s="140"/>
      <c r="CA26" s="215"/>
      <c r="CB26" s="215"/>
      <c r="CC26" s="215"/>
      <c r="CD26" s="138"/>
      <c r="CE26" s="140"/>
      <c r="CF26" s="121"/>
      <c r="CG26" s="94"/>
      <c r="CH26" s="89"/>
    </row>
    <row r="27" spans="1:86" x14ac:dyDescent="0.25">
      <c r="A27" s="90" t="s">
        <v>101</v>
      </c>
      <c r="B27" s="115">
        <v>0</v>
      </c>
      <c r="C27" s="207"/>
      <c r="D27" s="205" t="s">
        <v>136</v>
      </c>
      <c r="E27" s="119"/>
      <c r="F27" s="120" t="s">
        <v>136</v>
      </c>
      <c r="G27" s="138"/>
      <c r="H27" s="120" t="s">
        <v>136</v>
      </c>
      <c r="I27" s="138"/>
      <c r="J27" s="138"/>
      <c r="K27" s="138"/>
      <c r="L27" s="138"/>
      <c r="M27" s="138"/>
      <c r="N27" s="138"/>
      <c r="O27" s="138"/>
      <c r="P27" s="120" t="s">
        <v>136</v>
      </c>
      <c r="Q27" s="138"/>
      <c r="R27" s="120" t="s">
        <v>136</v>
      </c>
      <c r="S27" s="138"/>
      <c r="T27" s="138"/>
      <c r="U27" s="138"/>
      <c r="V27" s="138"/>
      <c r="W27" s="138"/>
      <c r="X27" s="138"/>
      <c r="Y27" s="138"/>
      <c r="Z27" s="138"/>
      <c r="AA27" s="138"/>
      <c r="AB27" s="138"/>
      <c r="AC27" s="138"/>
      <c r="AD27" s="138"/>
      <c r="AE27" s="138"/>
      <c r="AF27" s="121"/>
      <c r="AG27" s="119"/>
      <c r="AH27" s="120" t="s">
        <v>136</v>
      </c>
      <c r="AI27" s="138"/>
      <c r="AJ27" s="120" t="s">
        <v>136</v>
      </c>
      <c r="AK27" s="138"/>
      <c r="AL27" s="120" t="s">
        <v>136</v>
      </c>
      <c r="AM27" s="138"/>
      <c r="AN27" s="120" t="s">
        <v>136</v>
      </c>
      <c r="AO27" s="138"/>
      <c r="AP27" s="120" t="s">
        <v>136</v>
      </c>
      <c r="AQ27" s="138"/>
      <c r="AR27" s="120" t="s">
        <v>136</v>
      </c>
      <c r="AS27" s="138"/>
      <c r="AT27" s="120" t="s">
        <v>136</v>
      </c>
      <c r="AU27" s="138"/>
      <c r="AV27" s="120" t="s">
        <v>136</v>
      </c>
      <c r="AW27" s="138"/>
      <c r="AX27" s="138"/>
      <c r="AY27" s="138"/>
      <c r="AZ27" s="138"/>
      <c r="BA27" s="138"/>
      <c r="BB27" s="138"/>
      <c r="BC27" s="138"/>
      <c r="BD27" s="138"/>
      <c r="BE27" s="138"/>
      <c r="BF27" s="138"/>
      <c r="BG27" s="138"/>
      <c r="BH27" s="121"/>
      <c r="BI27" s="119"/>
      <c r="BJ27" s="120" t="s">
        <v>136</v>
      </c>
      <c r="BK27" s="138"/>
      <c r="BL27" s="138"/>
      <c r="BM27" s="138"/>
      <c r="BN27" s="138"/>
      <c r="BO27" s="138"/>
      <c r="BP27" s="138"/>
      <c r="BQ27" s="138"/>
      <c r="BR27" s="138"/>
      <c r="BS27" s="138"/>
      <c r="BT27" s="138"/>
      <c r="BU27" s="138"/>
      <c r="BV27" s="120" t="s">
        <v>136</v>
      </c>
      <c r="BW27" s="138"/>
      <c r="BX27" s="120" t="s">
        <v>136</v>
      </c>
      <c r="BY27" s="138"/>
      <c r="BZ27" s="138"/>
      <c r="CA27" s="138"/>
      <c r="CB27" s="138"/>
      <c r="CC27" s="138"/>
      <c r="CD27" s="138"/>
      <c r="CE27" s="138"/>
      <c r="CF27" s="121"/>
      <c r="CG27" s="93">
        <f>IF(O28&lt;&gt;"",2,COUNT(O27,Q27)) + IF(S28&lt;&gt;"",2,COUNT(S27,U27)) + IF(W28&lt;&gt;"",2,COUNT(W27,Y27)) + IF(AA28&lt;&gt;"",1,COUNT(AA27)) + IF(AC28&lt;&gt;"",2,COUNT(AC27,AE27)) + IF(AG28&lt;&gt;"",2,COUNT(AG27,AI27)) + IF(AK28&lt;&gt;"",2,COUNT(AK27,AM27)) + IF(AO28&lt;&gt;"",4,COUNT(AO27,AQ27,AS27,AU27)) + IF(AY28&lt;&gt;"",2,COUNT(AY27,BA27)) + IF(BC28&lt;&gt;"",2,COUNT(BC27,BE27)) + IF(BG28&lt;&gt;"",1,COUNT(BG27)) + IF(BI28&lt;&gt;"",2,COUNT(BI27,BK27)) + IF(BM28&lt;&gt;"",2,COUNT(BM27,BO27)) + IF(BQ28&lt;&gt;"",2,COUNT(BQ27,BS27)) + IF(BU28&lt;&gt;"",2,COUNT(BU27,BW27)) + IF(BY28&lt;&gt;"",1,COUNT(BY27))+IF(C27&lt;&gt;"",'Area Schedule'!AQ24,0)</f>
        <v>0</v>
      </c>
      <c r="CH27" s="87">
        <f>IF(E28&lt;&gt;"",2,COUNT(E27,G27)) + IF(I28&lt;&gt;"",1,COUNT(I27)) + IF(K28&lt;&gt;"",1,COUNT(K27)) + IF(AW28&lt;&gt;"",1,COUNT(AW27)) + IF(CA28&lt;&gt;"",2,COUNT(CA27,CC27)) + IF(CE28&lt;&gt;"",1,COUNT(CE27))+IF(C27&lt;&gt;"",'Area Schedule'!AQ25,0)</f>
        <v>0</v>
      </c>
    </row>
    <row r="28" spans="1:86" s="67" customFormat="1" x14ac:dyDescent="0.25">
      <c r="A28" s="88" t="s">
        <v>129</v>
      </c>
      <c r="B28" s="124"/>
      <c r="C28" s="207"/>
      <c r="D28" s="205"/>
      <c r="E28" s="216"/>
      <c r="F28" s="215"/>
      <c r="G28" s="215"/>
      <c r="H28" s="120" t="s">
        <v>136</v>
      </c>
      <c r="I28" s="140"/>
      <c r="J28" s="140"/>
      <c r="K28" s="140"/>
      <c r="L28" s="140"/>
      <c r="M28" s="140"/>
      <c r="N28" s="140"/>
      <c r="O28" s="215"/>
      <c r="P28" s="215"/>
      <c r="Q28" s="215"/>
      <c r="R28" s="120" t="s">
        <v>136</v>
      </c>
      <c r="S28" s="215"/>
      <c r="T28" s="215"/>
      <c r="U28" s="215"/>
      <c r="V28" s="138"/>
      <c r="W28" s="215"/>
      <c r="X28" s="215"/>
      <c r="Y28" s="215"/>
      <c r="Z28" s="138"/>
      <c r="AA28" s="140"/>
      <c r="AB28" s="138"/>
      <c r="AC28" s="215"/>
      <c r="AD28" s="215"/>
      <c r="AE28" s="215"/>
      <c r="AF28" s="121"/>
      <c r="AG28" s="216"/>
      <c r="AH28" s="215"/>
      <c r="AI28" s="215"/>
      <c r="AJ28" s="120" t="s">
        <v>136</v>
      </c>
      <c r="AK28" s="215"/>
      <c r="AL28" s="215"/>
      <c r="AM28" s="215"/>
      <c r="AN28" s="120" t="s">
        <v>136</v>
      </c>
      <c r="AO28" s="215"/>
      <c r="AP28" s="215"/>
      <c r="AQ28" s="215"/>
      <c r="AR28" s="215"/>
      <c r="AS28" s="215"/>
      <c r="AT28" s="215"/>
      <c r="AU28" s="215"/>
      <c r="AV28" s="120" t="s">
        <v>136</v>
      </c>
      <c r="AW28" s="140"/>
      <c r="AX28" s="140"/>
      <c r="AY28" s="215"/>
      <c r="AZ28" s="215"/>
      <c r="BA28" s="215"/>
      <c r="BB28" s="138"/>
      <c r="BC28" s="215"/>
      <c r="BD28" s="215"/>
      <c r="BE28" s="215"/>
      <c r="BF28" s="138"/>
      <c r="BG28" s="140"/>
      <c r="BH28" s="123"/>
      <c r="BI28" s="216"/>
      <c r="BJ28" s="215"/>
      <c r="BK28" s="215"/>
      <c r="BL28" s="138"/>
      <c r="BM28" s="215"/>
      <c r="BN28" s="215"/>
      <c r="BO28" s="215"/>
      <c r="BP28" s="138"/>
      <c r="BQ28" s="215"/>
      <c r="BR28" s="215"/>
      <c r="BS28" s="215"/>
      <c r="BT28" s="138"/>
      <c r="BU28" s="215"/>
      <c r="BV28" s="215"/>
      <c r="BW28" s="215"/>
      <c r="BX28" s="120" t="s">
        <v>136</v>
      </c>
      <c r="BY28" s="140"/>
      <c r="BZ28" s="140"/>
      <c r="CA28" s="215"/>
      <c r="CB28" s="215"/>
      <c r="CC28" s="215"/>
      <c r="CD28" s="138"/>
      <c r="CE28" s="140"/>
      <c r="CF28" s="121"/>
      <c r="CG28" s="94"/>
      <c r="CH28" s="89"/>
    </row>
    <row r="29" spans="1:86" x14ac:dyDescent="0.25">
      <c r="A29" s="90" t="s">
        <v>102</v>
      </c>
      <c r="B29" s="115">
        <v>0</v>
      </c>
      <c r="C29" s="207"/>
      <c r="D29" s="205" t="s">
        <v>136</v>
      </c>
      <c r="E29" s="119"/>
      <c r="F29" s="120" t="s">
        <v>136</v>
      </c>
      <c r="G29" s="138"/>
      <c r="H29" s="138"/>
      <c r="I29" s="138"/>
      <c r="J29" s="138"/>
      <c r="K29" s="138"/>
      <c r="L29" s="138"/>
      <c r="M29" s="138"/>
      <c r="N29" s="138"/>
      <c r="O29" s="138"/>
      <c r="P29" s="120" t="s">
        <v>136</v>
      </c>
      <c r="Q29" s="138"/>
      <c r="R29" s="138"/>
      <c r="S29" s="138"/>
      <c r="T29" s="138"/>
      <c r="U29" s="138"/>
      <c r="V29" s="138"/>
      <c r="W29" s="138"/>
      <c r="X29" s="138"/>
      <c r="Y29" s="138"/>
      <c r="Z29" s="138"/>
      <c r="AA29" s="138"/>
      <c r="AB29" s="138"/>
      <c r="AC29" s="138"/>
      <c r="AD29" s="138"/>
      <c r="AE29" s="138"/>
      <c r="AF29" s="121"/>
      <c r="AG29" s="119"/>
      <c r="AH29" s="120" t="s">
        <v>136</v>
      </c>
      <c r="AI29" s="138"/>
      <c r="AJ29" s="120" t="s">
        <v>136</v>
      </c>
      <c r="AK29" s="138"/>
      <c r="AL29" s="120" t="s">
        <v>136</v>
      </c>
      <c r="AM29" s="138"/>
      <c r="AN29" s="120" t="s">
        <v>136</v>
      </c>
      <c r="AO29" s="138"/>
      <c r="AP29" s="120" t="s">
        <v>136</v>
      </c>
      <c r="AQ29" s="138"/>
      <c r="AR29" s="120" t="s">
        <v>136</v>
      </c>
      <c r="AS29" s="138"/>
      <c r="AT29" s="120" t="s">
        <v>136</v>
      </c>
      <c r="AU29" s="138"/>
      <c r="AV29" s="120" t="s">
        <v>136</v>
      </c>
      <c r="AW29" s="138"/>
      <c r="AX29" s="138"/>
      <c r="AY29" s="138"/>
      <c r="AZ29" s="138"/>
      <c r="BA29" s="138"/>
      <c r="BB29" s="138"/>
      <c r="BC29" s="138"/>
      <c r="BD29" s="138"/>
      <c r="BE29" s="138"/>
      <c r="BF29" s="138"/>
      <c r="BG29" s="138"/>
      <c r="BH29" s="121"/>
      <c r="BI29" s="119"/>
      <c r="BJ29" s="120" t="s">
        <v>136</v>
      </c>
      <c r="BK29" s="138"/>
      <c r="BL29" s="138"/>
      <c r="BM29" s="138"/>
      <c r="BN29" s="138"/>
      <c r="BO29" s="138"/>
      <c r="BP29" s="138"/>
      <c r="BQ29" s="138"/>
      <c r="BR29" s="138"/>
      <c r="BS29" s="138"/>
      <c r="BT29" s="138"/>
      <c r="BU29" s="138"/>
      <c r="BV29" s="120" t="s">
        <v>136</v>
      </c>
      <c r="BW29" s="138"/>
      <c r="BX29" s="138"/>
      <c r="BY29" s="138"/>
      <c r="BZ29" s="138"/>
      <c r="CA29" s="138"/>
      <c r="CB29" s="138"/>
      <c r="CC29" s="138"/>
      <c r="CD29" s="138"/>
      <c r="CE29" s="138"/>
      <c r="CF29" s="121"/>
      <c r="CG29" s="93">
        <f>IF(O30&lt;&gt;"",2,COUNT(O29,Q29)) + IF(S30&lt;&gt;"",2,COUNT(S29,U29)) + IF(W30&lt;&gt;"",2,COUNT(W29,Y29)) + IF(AA30&lt;&gt;"",1,COUNT(AA29)) + IF(AC30&lt;&gt;"",2,COUNT(AC29,AE29)) + IF(AG30&lt;&gt;"",2,COUNT(AG29,AI29)) + IF(AK30&lt;&gt;"",2,COUNT(AK29,AM29)) + IF(AO30&lt;&gt;"",4,COUNT(AO29,AQ29,AS29,AU29)) + IF(AY30&lt;&gt;"",2,COUNT(AY29,BA29)) + IF(BC30&lt;&gt;"",2,COUNT(BC29,BE29)) + IF(BG30&lt;&gt;"",1,COUNT(BG29)) + IF(BI30&lt;&gt;"",2,COUNT(BI29,BK29)) + IF(BM30&lt;&gt;"",2,COUNT(BM29,BO29)) + IF(BQ30&lt;&gt;"",2,COUNT(BQ29,BS29)) + IF(BU30&lt;&gt;"",2,COUNT(BU29,BW29)) + IF(BY30&lt;&gt;"",1,COUNT(BY29))+IF(C29&lt;&gt;"",'Area Schedule'!AQ26,0)</f>
        <v>0</v>
      </c>
      <c r="CH29" s="87">
        <f>IF(E30&lt;&gt;"",2,COUNT(E29,G29)) + IF(I30&lt;&gt;"",1,COUNT(I29)) + IF(K30&lt;&gt;"",1,COUNT(K29)) + IF(AW30&lt;&gt;"",1,COUNT(AW29)) + IF(CA30&lt;&gt;"",2,COUNT(CA29,CC29)) + IF(CE30&lt;&gt;"",1,COUNT(CE29))+IF(C29&lt;&gt;"",'Area Schedule'!AQ27,0)</f>
        <v>0</v>
      </c>
    </row>
    <row r="30" spans="1:86" s="67" customFormat="1" x14ac:dyDescent="0.25">
      <c r="A30" s="88" t="s">
        <v>129</v>
      </c>
      <c r="B30" s="124"/>
      <c r="C30" s="207"/>
      <c r="D30" s="205"/>
      <c r="E30" s="216"/>
      <c r="F30" s="215"/>
      <c r="G30" s="215"/>
      <c r="H30" s="138"/>
      <c r="I30" s="140"/>
      <c r="J30" s="140"/>
      <c r="K30" s="140"/>
      <c r="L30" s="140"/>
      <c r="M30" s="140"/>
      <c r="N30" s="140"/>
      <c r="O30" s="215"/>
      <c r="P30" s="215"/>
      <c r="Q30" s="215"/>
      <c r="R30" s="138"/>
      <c r="S30" s="215"/>
      <c r="T30" s="215"/>
      <c r="U30" s="215"/>
      <c r="V30" s="138"/>
      <c r="W30" s="215"/>
      <c r="X30" s="215"/>
      <c r="Y30" s="215"/>
      <c r="Z30" s="138"/>
      <c r="AA30" s="140"/>
      <c r="AB30" s="138"/>
      <c r="AC30" s="215"/>
      <c r="AD30" s="215"/>
      <c r="AE30" s="215"/>
      <c r="AF30" s="121"/>
      <c r="AG30" s="216"/>
      <c r="AH30" s="215"/>
      <c r="AI30" s="215"/>
      <c r="AJ30" s="120" t="s">
        <v>136</v>
      </c>
      <c r="AK30" s="215"/>
      <c r="AL30" s="215"/>
      <c r="AM30" s="215"/>
      <c r="AN30" s="120" t="s">
        <v>136</v>
      </c>
      <c r="AO30" s="215"/>
      <c r="AP30" s="215"/>
      <c r="AQ30" s="215"/>
      <c r="AR30" s="215"/>
      <c r="AS30" s="215"/>
      <c r="AT30" s="215"/>
      <c r="AU30" s="215"/>
      <c r="AV30" s="120" t="s">
        <v>136</v>
      </c>
      <c r="AW30" s="140"/>
      <c r="AX30" s="140"/>
      <c r="AY30" s="215"/>
      <c r="AZ30" s="215"/>
      <c r="BA30" s="215"/>
      <c r="BB30" s="138"/>
      <c r="BC30" s="215"/>
      <c r="BD30" s="215"/>
      <c r="BE30" s="215"/>
      <c r="BF30" s="138"/>
      <c r="BG30" s="140"/>
      <c r="BH30" s="123"/>
      <c r="BI30" s="216"/>
      <c r="BJ30" s="215"/>
      <c r="BK30" s="215"/>
      <c r="BL30" s="138"/>
      <c r="BM30" s="215"/>
      <c r="BN30" s="215"/>
      <c r="BO30" s="215"/>
      <c r="BP30" s="138"/>
      <c r="BQ30" s="215"/>
      <c r="BR30" s="215"/>
      <c r="BS30" s="215"/>
      <c r="BT30" s="138"/>
      <c r="BU30" s="215"/>
      <c r="BV30" s="215"/>
      <c r="BW30" s="215"/>
      <c r="BX30" s="138"/>
      <c r="BY30" s="140"/>
      <c r="BZ30" s="140"/>
      <c r="CA30" s="215"/>
      <c r="CB30" s="215"/>
      <c r="CC30" s="215"/>
      <c r="CD30" s="138"/>
      <c r="CE30" s="140"/>
      <c r="CF30" s="121"/>
      <c r="CG30" s="94"/>
      <c r="CH30" s="89"/>
    </row>
    <row r="31" spans="1:86" x14ac:dyDescent="0.25">
      <c r="A31" s="90" t="s">
        <v>103</v>
      </c>
      <c r="B31" s="115">
        <v>0</v>
      </c>
      <c r="C31" s="207"/>
      <c r="D31" s="205" t="s">
        <v>136</v>
      </c>
      <c r="E31" s="119"/>
      <c r="F31" s="120" t="s">
        <v>136</v>
      </c>
      <c r="G31" s="138"/>
      <c r="H31" s="138"/>
      <c r="I31" s="138"/>
      <c r="J31" s="138"/>
      <c r="K31" s="138"/>
      <c r="L31" s="138"/>
      <c r="M31" s="138"/>
      <c r="N31" s="138"/>
      <c r="O31" s="138"/>
      <c r="P31" s="120" t="s">
        <v>136</v>
      </c>
      <c r="Q31" s="138"/>
      <c r="R31" s="138"/>
      <c r="S31" s="138"/>
      <c r="T31" s="138"/>
      <c r="U31" s="138"/>
      <c r="V31" s="138"/>
      <c r="W31" s="138"/>
      <c r="X31" s="138"/>
      <c r="Y31" s="138"/>
      <c r="Z31" s="138"/>
      <c r="AA31" s="138"/>
      <c r="AB31" s="138"/>
      <c r="AC31" s="138"/>
      <c r="AD31" s="138"/>
      <c r="AE31" s="138"/>
      <c r="AF31" s="121"/>
      <c r="AG31" s="119"/>
      <c r="AH31" s="120" t="s">
        <v>136</v>
      </c>
      <c r="AI31" s="138"/>
      <c r="AJ31" s="120" t="s">
        <v>136</v>
      </c>
      <c r="AK31" s="138"/>
      <c r="AL31" s="120" t="s">
        <v>136</v>
      </c>
      <c r="AM31" s="138"/>
      <c r="AN31" s="120" t="s">
        <v>136</v>
      </c>
      <c r="AO31" s="138"/>
      <c r="AP31" s="120" t="s">
        <v>136</v>
      </c>
      <c r="AQ31" s="138"/>
      <c r="AR31" s="120" t="s">
        <v>136</v>
      </c>
      <c r="AS31" s="138"/>
      <c r="AT31" s="120" t="s">
        <v>136</v>
      </c>
      <c r="AU31" s="138"/>
      <c r="AV31" s="120" t="s">
        <v>136</v>
      </c>
      <c r="AW31" s="138"/>
      <c r="AX31" s="138"/>
      <c r="AY31" s="138"/>
      <c r="AZ31" s="138"/>
      <c r="BA31" s="138"/>
      <c r="BB31" s="138"/>
      <c r="BC31" s="138"/>
      <c r="BD31" s="138"/>
      <c r="BE31" s="138"/>
      <c r="BF31" s="138"/>
      <c r="BG31" s="138"/>
      <c r="BH31" s="121"/>
      <c r="BI31" s="119"/>
      <c r="BJ31" s="120" t="s">
        <v>136</v>
      </c>
      <c r="BK31" s="138"/>
      <c r="BL31" s="138"/>
      <c r="BM31" s="138"/>
      <c r="BN31" s="138"/>
      <c r="BO31" s="138"/>
      <c r="BP31" s="138"/>
      <c r="BQ31" s="138"/>
      <c r="BR31" s="138"/>
      <c r="BS31" s="138"/>
      <c r="BT31" s="138"/>
      <c r="BU31" s="138"/>
      <c r="BV31" s="120" t="s">
        <v>136</v>
      </c>
      <c r="BW31" s="138"/>
      <c r="BX31" s="138"/>
      <c r="BY31" s="138"/>
      <c r="BZ31" s="138"/>
      <c r="CA31" s="138"/>
      <c r="CB31" s="138"/>
      <c r="CC31" s="138"/>
      <c r="CD31" s="138"/>
      <c r="CE31" s="138"/>
      <c r="CF31" s="121"/>
      <c r="CG31" s="93">
        <f>IF(O32&lt;&gt;"",2,COUNT(O31,Q31)) + IF(S32&lt;&gt;"",2,COUNT(S31,U31)) + IF(W32&lt;&gt;"",2,COUNT(W31,Y31)) + IF(AA32&lt;&gt;"",1,COUNT(AA31)) + IF(AC32&lt;&gt;"",2,COUNT(AC31,AE31)) + IF(AG32&lt;&gt;"",2,COUNT(AG31,AI31)) + IF(AK32&lt;&gt;"",2,COUNT(AK31,AM31)) + IF(AO32&lt;&gt;"",4,COUNT(AO31,AQ31,AS31,AU31)) + IF(AY32&lt;&gt;"",2,COUNT(AY31,BA31)) + IF(BC32&lt;&gt;"",2,COUNT(BC31,BE31)) + IF(BG32&lt;&gt;"",1,COUNT(BG31)) + IF(BI32&lt;&gt;"",2,COUNT(BI31,BK31)) + IF(BM32&lt;&gt;"",2,COUNT(BM31,BO31)) + IF(BQ32&lt;&gt;"",2,COUNT(BQ31,BS31)) + IF(BU32&lt;&gt;"",2,COUNT(BU31,BW31)) + IF(BY32&lt;&gt;"",1,COUNT(BY31))+IF(C31&lt;&gt;"",'Area Schedule'!AQ28,0)</f>
        <v>0</v>
      </c>
      <c r="CH31" s="87">
        <f>IF(E32&lt;&gt;"",2,COUNT(E31,G31)) + IF(I32&lt;&gt;"",1,COUNT(I31)) + IF(K32&lt;&gt;"",1,COUNT(K31)) + IF(AW32&lt;&gt;"",1,COUNT(AW31)) + IF(CA32&lt;&gt;"",2,COUNT(CA31,CC31)) + IF(CE32&lt;&gt;"",1,COUNT(CE31))+IF(C31&lt;&gt;"",'Area Schedule'!AQ29,0)</f>
        <v>0</v>
      </c>
    </row>
    <row r="32" spans="1:86" s="67" customFormat="1" x14ac:dyDescent="0.25">
      <c r="A32" s="88" t="s">
        <v>129</v>
      </c>
      <c r="B32" s="124"/>
      <c r="C32" s="207"/>
      <c r="D32" s="205"/>
      <c r="E32" s="216"/>
      <c r="F32" s="215"/>
      <c r="G32" s="215"/>
      <c r="H32" s="138"/>
      <c r="I32" s="140"/>
      <c r="J32" s="140"/>
      <c r="K32" s="140"/>
      <c r="L32" s="140"/>
      <c r="M32" s="140"/>
      <c r="N32" s="140"/>
      <c r="O32" s="215"/>
      <c r="P32" s="215"/>
      <c r="Q32" s="215"/>
      <c r="R32" s="138"/>
      <c r="S32" s="215"/>
      <c r="T32" s="215"/>
      <c r="U32" s="215"/>
      <c r="V32" s="138"/>
      <c r="W32" s="215"/>
      <c r="X32" s="215"/>
      <c r="Y32" s="215"/>
      <c r="Z32" s="138"/>
      <c r="AA32" s="140"/>
      <c r="AB32" s="138"/>
      <c r="AC32" s="215"/>
      <c r="AD32" s="215"/>
      <c r="AE32" s="215"/>
      <c r="AF32" s="121"/>
      <c r="AG32" s="216"/>
      <c r="AH32" s="215"/>
      <c r="AI32" s="215"/>
      <c r="AJ32" s="120" t="s">
        <v>136</v>
      </c>
      <c r="AK32" s="215"/>
      <c r="AL32" s="215"/>
      <c r="AM32" s="215"/>
      <c r="AN32" s="120" t="s">
        <v>136</v>
      </c>
      <c r="AO32" s="215"/>
      <c r="AP32" s="215"/>
      <c r="AQ32" s="215"/>
      <c r="AR32" s="215"/>
      <c r="AS32" s="215"/>
      <c r="AT32" s="215"/>
      <c r="AU32" s="215"/>
      <c r="AV32" s="120" t="s">
        <v>136</v>
      </c>
      <c r="AW32" s="140"/>
      <c r="AX32" s="140"/>
      <c r="AY32" s="215"/>
      <c r="AZ32" s="215"/>
      <c r="BA32" s="215"/>
      <c r="BB32" s="138"/>
      <c r="BC32" s="215"/>
      <c r="BD32" s="215"/>
      <c r="BE32" s="215"/>
      <c r="BF32" s="138"/>
      <c r="BG32" s="140"/>
      <c r="BH32" s="123"/>
      <c r="BI32" s="216"/>
      <c r="BJ32" s="215"/>
      <c r="BK32" s="215"/>
      <c r="BL32" s="138"/>
      <c r="BM32" s="215"/>
      <c r="BN32" s="215"/>
      <c r="BO32" s="215"/>
      <c r="BP32" s="138"/>
      <c r="BQ32" s="215"/>
      <c r="BR32" s="215"/>
      <c r="BS32" s="215"/>
      <c r="BT32" s="138"/>
      <c r="BU32" s="215"/>
      <c r="BV32" s="215"/>
      <c r="BW32" s="215"/>
      <c r="BX32" s="138"/>
      <c r="BY32" s="140"/>
      <c r="BZ32" s="140"/>
      <c r="CA32" s="215"/>
      <c r="CB32" s="215"/>
      <c r="CC32" s="215"/>
      <c r="CD32" s="138"/>
      <c r="CE32" s="140"/>
      <c r="CF32" s="121"/>
      <c r="CG32" s="94"/>
      <c r="CH32" s="89"/>
    </row>
    <row r="33" spans="1:86" x14ac:dyDescent="0.25">
      <c r="A33" s="90" t="s">
        <v>104</v>
      </c>
      <c r="B33" s="115">
        <v>0</v>
      </c>
      <c r="C33" s="207"/>
      <c r="D33" s="205" t="s">
        <v>136</v>
      </c>
      <c r="E33" s="119"/>
      <c r="F33" s="120" t="s">
        <v>136</v>
      </c>
      <c r="G33" s="138"/>
      <c r="H33" s="138"/>
      <c r="I33" s="138"/>
      <c r="J33" s="138"/>
      <c r="K33" s="138"/>
      <c r="L33" s="138"/>
      <c r="M33" s="138"/>
      <c r="N33" s="138"/>
      <c r="O33" s="138"/>
      <c r="P33" s="120" t="s">
        <v>136</v>
      </c>
      <c r="Q33" s="138"/>
      <c r="R33" s="120" t="s">
        <v>136</v>
      </c>
      <c r="S33" s="138"/>
      <c r="T33" s="138"/>
      <c r="U33" s="138"/>
      <c r="V33" s="138"/>
      <c r="W33" s="138"/>
      <c r="X33" s="138"/>
      <c r="Y33" s="138"/>
      <c r="Z33" s="138"/>
      <c r="AA33" s="138"/>
      <c r="AB33" s="138"/>
      <c r="AC33" s="138"/>
      <c r="AD33" s="138"/>
      <c r="AE33" s="138"/>
      <c r="AF33" s="121"/>
      <c r="AG33" s="119"/>
      <c r="AH33" s="120" t="s">
        <v>136</v>
      </c>
      <c r="AI33" s="138"/>
      <c r="AJ33" s="120" t="s">
        <v>136</v>
      </c>
      <c r="AK33" s="138"/>
      <c r="AL33" s="120" t="s">
        <v>136</v>
      </c>
      <c r="AM33" s="138"/>
      <c r="AN33" s="120" t="s">
        <v>136</v>
      </c>
      <c r="AO33" s="138"/>
      <c r="AP33" s="120" t="s">
        <v>136</v>
      </c>
      <c r="AQ33" s="138"/>
      <c r="AR33" s="120" t="s">
        <v>136</v>
      </c>
      <c r="AS33" s="138"/>
      <c r="AT33" s="120" t="s">
        <v>136</v>
      </c>
      <c r="AU33" s="138"/>
      <c r="AV33" s="120" t="s">
        <v>136</v>
      </c>
      <c r="AW33" s="138"/>
      <c r="AX33" s="138"/>
      <c r="AY33" s="138"/>
      <c r="AZ33" s="138"/>
      <c r="BA33" s="138"/>
      <c r="BB33" s="138"/>
      <c r="BC33" s="138"/>
      <c r="BD33" s="138"/>
      <c r="BE33" s="138"/>
      <c r="BF33" s="138"/>
      <c r="BG33" s="138"/>
      <c r="BH33" s="121"/>
      <c r="BI33" s="119"/>
      <c r="BJ33" s="120" t="s">
        <v>136</v>
      </c>
      <c r="BK33" s="138"/>
      <c r="BL33" s="138"/>
      <c r="BM33" s="138"/>
      <c r="BN33" s="138"/>
      <c r="BO33" s="138"/>
      <c r="BP33" s="138"/>
      <c r="BQ33" s="138"/>
      <c r="BR33" s="138"/>
      <c r="BS33" s="138"/>
      <c r="BT33" s="138"/>
      <c r="BU33" s="138"/>
      <c r="BV33" s="120" t="s">
        <v>136</v>
      </c>
      <c r="BW33" s="138"/>
      <c r="BX33" s="120" t="s">
        <v>136</v>
      </c>
      <c r="BY33" s="138"/>
      <c r="BZ33" s="138"/>
      <c r="CA33" s="138"/>
      <c r="CB33" s="138"/>
      <c r="CC33" s="138"/>
      <c r="CD33" s="138"/>
      <c r="CE33" s="138"/>
      <c r="CF33" s="121"/>
      <c r="CG33" s="93">
        <f>IF(O34&lt;&gt;"",2,COUNT(O33,Q33)) + IF(S34&lt;&gt;"",2,COUNT(S33,U33)) + IF(W34&lt;&gt;"",2,COUNT(W33,Y33)) + IF(AA34&lt;&gt;"",1,COUNT(AA33)) + IF(AC34&lt;&gt;"",2,COUNT(AC33,AE33)) + IF(AG34&lt;&gt;"",2,COUNT(AG33,AI33)) + IF(AK34&lt;&gt;"",2,COUNT(AK33,AM33)) + IF(AO34&lt;&gt;"",4,COUNT(AO33,AQ33,AS33,AU33)) + IF(AY34&lt;&gt;"",2,COUNT(AY33,BA33)) + IF(BC34&lt;&gt;"",2,COUNT(BC33,BE33)) + IF(BG34&lt;&gt;"",1,COUNT(BG33)) + IF(BI34&lt;&gt;"",2,COUNT(BI33,BK33)) + IF(BM34&lt;&gt;"",2,COUNT(BM33,BO33)) + IF(BQ34&lt;&gt;"",2,COUNT(BQ33,BS33)) + IF(BU34&lt;&gt;"",2,COUNT(BU33,BW33)) + IF(BY34&lt;&gt;"",1,COUNT(BY33))+IF(C33&lt;&gt;"",'Area Schedule'!AQ30,0)</f>
        <v>0</v>
      </c>
      <c r="CH33" s="87">
        <f>IF(E34&lt;&gt;"",2,COUNT(E33,G33)) + IF(I34&lt;&gt;"",1,COUNT(I33)) + IF(K34&lt;&gt;"",1,COUNT(K33)) + IF(AW34&lt;&gt;"",1,COUNT(AW33)) + IF(CA34&lt;&gt;"",2,COUNT(CA33,CC33)) + IF(CE34&lt;&gt;"",1,COUNT(CE33))+IF(C33&lt;&gt;"",'Area Schedule'!AQ30,0)</f>
        <v>0</v>
      </c>
    </row>
    <row r="34" spans="1:86" s="67" customFormat="1" x14ac:dyDescent="0.25">
      <c r="A34" s="88" t="s">
        <v>129</v>
      </c>
      <c r="B34" s="124"/>
      <c r="C34" s="207"/>
      <c r="D34" s="205"/>
      <c r="E34" s="216"/>
      <c r="F34" s="215"/>
      <c r="G34" s="215"/>
      <c r="H34" s="138"/>
      <c r="I34" s="140"/>
      <c r="J34" s="140"/>
      <c r="K34" s="140"/>
      <c r="L34" s="140"/>
      <c r="M34" s="140"/>
      <c r="N34" s="140"/>
      <c r="O34" s="215"/>
      <c r="P34" s="215"/>
      <c r="Q34" s="215"/>
      <c r="R34" s="120" t="s">
        <v>136</v>
      </c>
      <c r="S34" s="215"/>
      <c r="T34" s="215"/>
      <c r="U34" s="215"/>
      <c r="V34" s="138"/>
      <c r="W34" s="215"/>
      <c r="X34" s="215"/>
      <c r="Y34" s="215"/>
      <c r="Z34" s="138"/>
      <c r="AA34" s="140"/>
      <c r="AB34" s="138"/>
      <c r="AC34" s="215"/>
      <c r="AD34" s="215"/>
      <c r="AE34" s="215"/>
      <c r="AF34" s="121"/>
      <c r="AG34" s="216"/>
      <c r="AH34" s="215"/>
      <c r="AI34" s="215"/>
      <c r="AJ34" s="120" t="s">
        <v>136</v>
      </c>
      <c r="AK34" s="215"/>
      <c r="AL34" s="215"/>
      <c r="AM34" s="215"/>
      <c r="AN34" s="120" t="s">
        <v>136</v>
      </c>
      <c r="AO34" s="215"/>
      <c r="AP34" s="215"/>
      <c r="AQ34" s="215"/>
      <c r="AR34" s="215"/>
      <c r="AS34" s="215"/>
      <c r="AT34" s="215"/>
      <c r="AU34" s="215"/>
      <c r="AV34" s="120" t="s">
        <v>136</v>
      </c>
      <c r="AW34" s="140"/>
      <c r="AX34" s="140"/>
      <c r="AY34" s="215"/>
      <c r="AZ34" s="215"/>
      <c r="BA34" s="215"/>
      <c r="BB34" s="138"/>
      <c r="BC34" s="215"/>
      <c r="BD34" s="215"/>
      <c r="BE34" s="215"/>
      <c r="BF34" s="138"/>
      <c r="BG34" s="140"/>
      <c r="BH34" s="123"/>
      <c r="BI34" s="216"/>
      <c r="BJ34" s="215"/>
      <c r="BK34" s="215"/>
      <c r="BL34" s="138"/>
      <c r="BM34" s="215"/>
      <c r="BN34" s="215"/>
      <c r="BO34" s="215"/>
      <c r="BP34" s="138"/>
      <c r="BQ34" s="215"/>
      <c r="BR34" s="215"/>
      <c r="BS34" s="215"/>
      <c r="BT34" s="138"/>
      <c r="BU34" s="215"/>
      <c r="BV34" s="215"/>
      <c r="BW34" s="215"/>
      <c r="BX34" s="120" t="s">
        <v>136</v>
      </c>
      <c r="BY34" s="140"/>
      <c r="BZ34" s="140"/>
      <c r="CA34" s="215"/>
      <c r="CB34" s="215"/>
      <c r="CC34" s="215"/>
      <c r="CD34" s="138"/>
      <c r="CE34" s="140"/>
      <c r="CF34" s="121"/>
      <c r="CG34" s="94"/>
      <c r="CH34" s="89"/>
    </row>
    <row r="35" spans="1:86" x14ac:dyDescent="0.25">
      <c r="A35" s="90" t="s">
        <v>105</v>
      </c>
      <c r="B35" s="115">
        <v>0</v>
      </c>
      <c r="C35" s="207"/>
      <c r="D35" s="205" t="s">
        <v>136</v>
      </c>
      <c r="E35" s="119"/>
      <c r="F35" s="120" t="s">
        <v>136</v>
      </c>
      <c r="G35" s="138"/>
      <c r="H35" s="138"/>
      <c r="I35" s="138"/>
      <c r="J35" s="138"/>
      <c r="K35" s="138"/>
      <c r="L35" s="138"/>
      <c r="M35" s="138"/>
      <c r="N35" s="138"/>
      <c r="O35" s="138"/>
      <c r="P35" s="120" t="s">
        <v>136</v>
      </c>
      <c r="Q35" s="138"/>
      <c r="R35" s="138"/>
      <c r="S35" s="138"/>
      <c r="T35" s="138"/>
      <c r="U35" s="138"/>
      <c r="V35" s="138"/>
      <c r="W35" s="138"/>
      <c r="X35" s="138"/>
      <c r="Y35" s="138"/>
      <c r="Z35" s="138"/>
      <c r="AA35" s="138"/>
      <c r="AB35" s="138"/>
      <c r="AC35" s="138"/>
      <c r="AD35" s="138"/>
      <c r="AE35" s="138"/>
      <c r="AF35" s="121"/>
      <c r="AG35" s="119"/>
      <c r="AH35" s="120" t="s">
        <v>136</v>
      </c>
      <c r="AI35" s="138"/>
      <c r="AJ35" s="120" t="s">
        <v>136</v>
      </c>
      <c r="AK35" s="138"/>
      <c r="AL35" s="120" t="s">
        <v>136</v>
      </c>
      <c r="AM35" s="138"/>
      <c r="AN35" s="120" t="s">
        <v>136</v>
      </c>
      <c r="AO35" s="138"/>
      <c r="AP35" s="120" t="s">
        <v>136</v>
      </c>
      <c r="AQ35" s="138"/>
      <c r="AR35" s="120" t="s">
        <v>136</v>
      </c>
      <c r="AS35" s="138"/>
      <c r="AT35" s="120" t="s">
        <v>136</v>
      </c>
      <c r="AU35" s="138"/>
      <c r="AV35" s="120" t="s">
        <v>136</v>
      </c>
      <c r="AW35" s="138"/>
      <c r="AX35" s="138"/>
      <c r="AY35" s="138"/>
      <c r="AZ35" s="138"/>
      <c r="BA35" s="138"/>
      <c r="BB35" s="138"/>
      <c r="BC35" s="138"/>
      <c r="BD35" s="138"/>
      <c r="BE35" s="138"/>
      <c r="BF35" s="138"/>
      <c r="BG35" s="138"/>
      <c r="BH35" s="121"/>
      <c r="BI35" s="119"/>
      <c r="BJ35" s="138"/>
      <c r="BK35" s="138"/>
      <c r="BL35" s="138"/>
      <c r="BM35" s="138"/>
      <c r="BN35" s="138"/>
      <c r="BO35" s="138"/>
      <c r="BP35" s="138"/>
      <c r="BQ35" s="138"/>
      <c r="BR35" s="138"/>
      <c r="BS35" s="138"/>
      <c r="BT35" s="138"/>
      <c r="BU35" s="138"/>
      <c r="BV35" s="120" t="s">
        <v>136</v>
      </c>
      <c r="BW35" s="138"/>
      <c r="BX35" s="138"/>
      <c r="BY35" s="138"/>
      <c r="BZ35" s="138"/>
      <c r="CA35" s="138"/>
      <c r="CB35" s="138"/>
      <c r="CC35" s="138"/>
      <c r="CD35" s="138"/>
      <c r="CE35" s="138"/>
      <c r="CF35" s="121"/>
      <c r="CG35" s="93">
        <f>IF(O36&lt;&gt;"",2,COUNT(O35,Q35)) + IF(S36&lt;&gt;"",2,COUNT(S35,U35)) + IF(W36&lt;&gt;"",2,COUNT(W35,Y35)) + IF(AA36&lt;&gt;"",1,COUNT(AA35)) + IF(AC36&lt;&gt;"",2,COUNT(AC35,AE35)) + IF(AG36&lt;&gt;"",2,COUNT(AG35,AI35)) + IF(AK36&lt;&gt;"",2,COUNT(AK35,AM35)) + IF(AO36&lt;&gt;"",4,COUNT(AO35,AQ35,AS35,AU35)) + IF(AY36&lt;&gt;"",2,COUNT(AY35,BA35)) + IF(BC36&lt;&gt;"",2,COUNT(BC35,BE35)) + IF(BG36&lt;&gt;"",1,COUNT(BG35)) + IF(BI36&lt;&gt;"",2,COUNT(BI35,BK35)) + IF(BM36&lt;&gt;"",2,COUNT(BM35,BO35)) + IF(BQ36&lt;&gt;"",2,COUNT(BQ35,BS35)) + IF(BU36&lt;&gt;"",2,COUNT(BU35,BW35)) + IF(BY36&lt;&gt;"",1,COUNT(BY35))+IF(C35&lt;&gt;"",'Area Schedule'!AQ32,0)</f>
        <v>0</v>
      </c>
      <c r="CH35" s="87">
        <f>IF(E36&lt;&gt;"",2,COUNT(E35,G35)) + IF(I36&lt;&gt;"",1,COUNT(I35)) + IF(K36&lt;&gt;"",1,COUNT(K35)) + IF(AW36&lt;&gt;"",1,COUNT(AW35)) + IF(CA36&lt;&gt;"",2,COUNT(CA35,CC35)) + IF(CE36&lt;&gt;"",1,COUNT(CE35))+IF(C35&lt;&gt;"",'Area Schedule'!AQ33,0)</f>
        <v>0</v>
      </c>
    </row>
    <row r="36" spans="1:86" s="67" customFormat="1" x14ac:dyDescent="0.25">
      <c r="A36" s="88" t="s">
        <v>129</v>
      </c>
      <c r="B36" s="124"/>
      <c r="C36" s="207"/>
      <c r="D36" s="205"/>
      <c r="E36" s="216"/>
      <c r="F36" s="215"/>
      <c r="G36" s="215"/>
      <c r="H36" s="138"/>
      <c r="I36" s="140"/>
      <c r="J36" s="140"/>
      <c r="K36" s="140"/>
      <c r="L36" s="140"/>
      <c r="M36" s="140"/>
      <c r="N36" s="140"/>
      <c r="O36" s="215"/>
      <c r="P36" s="215"/>
      <c r="Q36" s="215"/>
      <c r="R36" s="138"/>
      <c r="S36" s="215"/>
      <c r="T36" s="215"/>
      <c r="U36" s="215"/>
      <c r="V36" s="138"/>
      <c r="W36" s="215"/>
      <c r="X36" s="215"/>
      <c r="Y36" s="215"/>
      <c r="Z36" s="138"/>
      <c r="AA36" s="140"/>
      <c r="AB36" s="138"/>
      <c r="AC36" s="215"/>
      <c r="AD36" s="215"/>
      <c r="AE36" s="215"/>
      <c r="AF36" s="121"/>
      <c r="AG36" s="216"/>
      <c r="AH36" s="215"/>
      <c r="AI36" s="215"/>
      <c r="AJ36" s="120" t="s">
        <v>136</v>
      </c>
      <c r="AK36" s="215"/>
      <c r="AL36" s="215"/>
      <c r="AM36" s="215"/>
      <c r="AN36" s="120" t="s">
        <v>136</v>
      </c>
      <c r="AO36" s="215"/>
      <c r="AP36" s="215"/>
      <c r="AQ36" s="215"/>
      <c r="AR36" s="215"/>
      <c r="AS36" s="215"/>
      <c r="AT36" s="215"/>
      <c r="AU36" s="215"/>
      <c r="AV36" s="120" t="s">
        <v>136</v>
      </c>
      <c r="AW36" s="140"/>
      <c r="AX36" s="140"/>
      <c r="AY36" s="215"/>
      <c r="AZ36" s="215"/>
      <c r="BA36" s="215"/>
      <c r="BB36" s="138"/>
      <c r="BC36" s="215"/>
      <c r="BD36" s="215"/>
      <c r="BE36" s="215"/>
      <c r="BF36" s="138"/>
      <c r="BG36" s="140"/>
      <c r="BH36" s="123"/>
      <c r="BI36" s="216"/>
      <c r="BJ36" s="215"/>
      <c r="BK36" s="215"/>
      <c r="BL36" s="138"/>
      <c r="BM36" s="215"/>
      <c r="BN36" s="215"/>
      <c r="BO36" s="215"/>
      <c r="BP36" s="138"/>
      <c r="BQ36" s="215"/>
      <c r="BR36" s="215"/>
      <c r="BS36" s="215"/>
      <c r="BT36" s="138"/>
      <c r="BU36" s="215"/>
      <c r="BV36" s="215"/>
      <c r="BW36" s="215"/>
      <c r="BX36" s="138"/>
      <c r="BY36" s="140"/>
      <c r="BZ36" s="140"/>
      <c r="CA36" s="215"/>
      <c r="CB36" s="215"/>
      <c r="CC36" s="215"/>
      <c r="CD36" s="138"/>
      <c r="CE36" s="140"/>
      <c r="CF36" s="121"/>
      <c r="CG36" s="94"/>
      <c r="CH36" s="89"/>
    </row>
    <row r="37" spans="1:86" x14ac:dyDescent="0.25">
      <c r="A37" s="90" t="s">
        <v>106</v>
      </c>
      <c r="B37" s="115">
        <v>0</v>
      </c>
      <c r="C37" s="207"/>
      <c r="D37" s="205" t="s">
        <v>136</v>
      </c>
      <c r="E37" s="119"/>
      <c r="F37" s="120" t="s">
        <v>136</v>
      </c>
      <c r="G37" s="138"/>
      <c r="H37" s="138"/>
      <c r="I37" s="138"/>
      <c r="J37" s="138"/>
      <c r="K37" s="138"/>
      <c r="L37" s="138"/>
      <c r="M37" s="138"/>
      <c r="N37" s="138"/>
      <c r="O37" s="138"/>
      <c r="P37" s="120" t="s">
        <v>136</v>
      </c>
      <c r="Q37" s="138"/>
      <c r="R37" s="120" t="s">
        <v>136</v>
      </c>
      <c r="S37" s="138"/>
      <c r="T37" s="138"/>
      <c r="U37" s="138"/>
      <c r="V37" s="138"/>
      <c r="W37" s="138"/>
      <c r="X37" s="138"/>
      <c r="Y37" s="138"/>
      <c r="Z37" s="138"/>
      <c r="AA37" s="138"/>
      <c r="AB37" s="138"/>
      <c r="AC37" s="138"/>
      <c r="AD37" s="138"/>
      <c r="AE37" s="138"/>
      <c r="AF37" s="121"/>
      <c r="AG37" s="119"/>
      <c r="AH37" s="120" t="s">
        <v>136</v>
      </c>
      <c r="AI37" s="138"/>
      <c r="AJ37" s="120" t="s">
        <v>136</v>
      </c>
      <c r="AK37" s="138"/>
      <c r="AL37" s="120" t="s">
        <v>136</v>
      </c>
      <c r="AM37" s="138"/>
      <c r="AN37" s="120" t="s">
        <v>136</v>
      </c>
      <c r="AO37" s="138"/>
      <c r="AP37" s="120" t="s">
        <v>136</v>
      </c>
      <c r="AQ37" s="138"/>
      <c r="AR37" s="120" t="s">
        <v>136</v>
      </c>
      <c r="AS37" s="138"/>
      <c r="AT37" s="120" t="s">
        <v>136</v>
      </c>
      <c r="AU37" s="138"/>
      <c r="AV37" s="120" t="s">
        <v>136</v>
      </c>
      <c r="AW37" s="138"/>
      <c r="AX37" s="138"/>
      <c r="AY37" s="138"/>
      <c r="AZ37" s="138"/>
      <c r="BA37" s="138"/>
      <c r="BB37" s="138"/>
      <c r="BC37" s="138"/>
      <c r="BD37" s="138"/>
      <c r="BE37" s="138"/>
      <c r="BF37" s="138"/>
      <c r="BG37" s="138"/>
      <c r="BH37" s="121"/>
      <c r="BI37" s="119"/>
      <c r="BJ37" s="138"/>
      <c r="BK37" s="138"/>
      <c r="BL37" s="138"/>
      <c r="BM37" s="138"/>
      <c r="BN37" s="138"/>
      <c r="BO37" s="138"/>
      <c r="BP37" s="138"/>
      <c r="BQ37" s="138"/>
      <c r="BR37" s="138"/>
      <c r="BS37" s="138"/>
      <c r="BT37" s="138"/>
      <c r="BU37" s="138"/>
      <c r="BV37" s="120" t="s">
        <v>136</v>
      </c>
      <c r="BW37" s="138"/>
      <c r="BX37" s="138"/>
      <c r="BY37" s="138"/>
      <c r="BZ37" s="138"/>
      <c r="CA37" s="138"/>
      <c r="CB37" s="138"/>
      <c r="CC37" s="138"/>
      <c r="CD37" s="138"/>
      <c r="CE37" s="138"/>
      <c r="CF37" s="121"/>
      <c r="CG37" s="93">
        <f>IF(O38&lt;&gt;"",2,COUNT(O37,Q37)) + IF(S38&lt;&gt;"",2,COUNT(S37,U37)) + IF(W38&lt;&gt;"",2,COUNT(W37,Y37)) + IF(AA38&lt;&gt;"",1,COUNT(AA37)) + IF(AC38&lt;&gt;"",2,COUNT(AC37,AE37)) + IF(AG38&lt;&gt;"",2,COUNT(AG37,AI37)) + IF(AK38&lt;&gt;"",2,COUNT(AK37,AM37)) + IF(AO38&lt;&gt;"",4,COUNT(AO37,AQ37,AS37,AU37)) + IF(AY38&lt;&gt;"",2,COUNT(AY37,BA37)) + IF(BC38&lt;&gt;"",2,COUNT(BC37,BE37)) + IF(BG38&lt;&gt;"",1,COUNT(BG37)) + IF(BI38&lt;&gt;"",2,COUNT(BI37,BK37)) + IF(BM38&lt;&gt;"",2,COUNT(BM37,BO37)) + IF(BQ38&lt;&gt;"",2,COUNT(BQ37,BS37)) + IF(BU38&lt;&gt;"",2,COUNT(BU37,BW37)) + IF(BY38&lt;&gt;"",1,COUNT(BY37))+IF(C37&lt;&gt;"",'Area Schedule'!AQ34,0)</f>
        <v>0</v>
      </c>
      <c r="CH37" s="87">
        <f>IF(E38&lt;&gt;"",2,COUNT(E37,G37)) + IF(I38&lt;&gt;"",1,COUNT(I37)) + IF(K38&lt;&gt;"",1,COUNT(K37)) + IF(AW38&lt;&gt;"",1,COUNT(AW37)) + IF(CA38&lt;&gt;"",2,COUNT(CA37,CC37)) + IF(CE38&lt;&gt;"",1,COUNT(CE37))+IF(C37&lt;&gt;"",'Area Schedule'!AQ35,0)</f>
        <v>0</v>
      </c>
    </row>
    <row r="38" spans="1:86" s="67" customFormat="1" x14ac:dyDescent="0.25">
      <c r="A38" s="88" t="s">
        <v>129</v>
      </c>
      <c r="B38" s="124"/>
      <c r="C38" s="207"/>
      <c r="D38" s="205"/>
      <c r="E38" s="216"/>
      <c r="F38" s="215"/>
      <c r="G38" s="215"/>
      <c r="H38" s="138"/>
      <c r="I38" s="140"/>
      <c r="J38" s="140"/>
      <c r="K38" s="140"/>
      <c r="L38" s="140"/>
      <c r="M38" s="140"/>
      <c r="N38" s="140"/>
      <c r="O38" s="215"/>
      <c r="P38" s="215"/>
      <c r="Q38" s="215"/>
      <c r="R38" s="120" t="s">
        <v>136</v>
      </c>
      <c r="S38" s="215"/>
      <c r="T38" s="215"/>
      <c r="U38" s="215"/>
      <c r="V38" s="138"/>
      <c r="W38" s="215"/>
      <c r="X38" s="215"/>
      <c r="Y38" s="215"/>
      <c r="Z38" s="138"/>
      <c r="AA38" s="140"/>
      <c r="AB38" s="138"/>
      <c r="AC38" s="215"/>
      <c r="AD38" s="215"/>
      <c r="AE38" s="215"/>
      <c r="AF38" s="121"/>
      <c r="AG38" s="216"/>
      <c r="AH38" s="215"/>
      <c r="AI38" s="215"/>
      <c r="AJ38" s="120" t="s">
        <v>136</v>
      </c>
      <c r="AK38" s="215"/>
      <c r="AL38" s="215"/>
      <c r="AM38" s="215"/>
      <c r="AN38" s="120" t="s">
        <v>136</v>
      </c>
      <c r="AO38" s="215"/>
      <c r="AP38" s="215"/>
      <c r="AQ38" s="215"/>
      <c r="AR38" s="215"/>
      <c r="AS38" s="215"/>
      <c r="AT38" s="215"/>
      <c r="AU38" s="215"/>
      <c r="AV38" s="120" t="s">
        <v>136</v>
      </c>
      <c r="AW38" s="140"/>
      <c r="AX38" s="140"/>
      <c r="AY38" s="215"/>
      <c r="AZ38" s="215"/>
      <c r="BA38" s="215"/>
      <c r="BB38" s="138"/>
      <c r="BC38" s="215"/>
      <c r="BD38" s="215"/>
      <c r="BE38" s="215"/>
      <c r="BF38" s="138"/>
      <c r="BG38" s="140"/>
      <c r="BH38" s="123"/>
      <c r="BI38" s="216"/>
      <c r="BJ38" s="215"/>
      <c r="BK38" s="215"/>
      <c r="BL38" s="138"/>
      <c r="BM38" s="215"/>
      <c r="BN38" s="215"/>
      <c r="BO38" s="215"/>
      <c r="BP38" s="138"/>
      <c r="BQ38" s="215"/>
      <c r="BR38" s="215"/>
      <c r="BS38" s="215"/>
      <c r="BT38" s="138"/>
      <c r="BU38" s="215"/>
      <c r="BV38" s="215"/>
      <c r="BW38" s="215"/>
      <c r="BX38" s="138"/>
      <c r="BY38" s="140"/>
      <c r="BZ38" s="140"/>
      <c r="CA38" s="215"/>
      <c r="CB38" s="215"/>
      <c r="CC38" s="215"/>
      <c r="CD38" s="138"/>
      <c r="CE38" s="140"/>
      <c r="CF38" s="121"/>
      <c r="CG38" s="94"/>
      <c r="CH38" s="89"/>
    </row>
    <row r="39" spans="1:86" x14ac:dyDescent="0.25">
      <c r="A39" s="90" t="s">
        <v>107</v>
      </c>
      <c r="B39" s="115">
        <v>0</v>
      </c>
      <c r="C39" s="207"/>
      <c r="D39" s="205" t="s">
        <v>136</v>
      </c>
      <c r="E39" s="119"/>
      <c r="F39" s="138"/>
      <c r="G39" s="138"/>
      <c r="H39" s="138"/>
      <c r="I39" s="138"/>
      <c r="J39" s="138"/>
      <c r="K39" s="138"/>
      <c r="L39" s="138"/>
      <c r="M39" s="138"/>
      <c r="N39" s="138"/>
      <c r="O39" s="138"/>
      <c r="P39" s="120" t="s">
        <v>136</v>
      </c>
      <c r="Q39" s="138"/>
      <c r="R39" s="120" t="s">
        <v>136</v>
      </c>
      <c r="S39" s="138"/>
      <c r="T39" s="138"/>
      <c r="U39" s="138"/>
      <c r="V39" s="138"/>
      <c r="W39" s="138"/>
      <c r="X39" s="138"/>
      <c r="Y39" s="138"/>
      <c r="Z39" s="138"/>
      <c r="AA39" s="138"/>
      <c r="AB39" s="138"/>
      <c r="AC39" s="138"/>
      <c r="AD39" s="138"/>
      <c r="AE39" s="138"/>
      <c r="AF39" s="121"/>
      <c r="AG39" s="119"/>
      <c r="AH39" s="120" t="s">
        <v>136</v>
      </c>
      <c r="AI39" s="138"/>
      <c r="AJ39" s="120" t="s">
        <v>136</v>
      </c>
      <c r="AK39" s="138"/>
      <c r="AL39" s="120" t="s">
        <v>136</v>
      </c>
      <c r="AM39" s="138"/>
      <c r="AN39" s="120" t="s">
        <v>136</v>
      </c>
      <c r="AO39" s="138"/>
      <c r="AP39" s="120" t="s">
        <v>136</v>
      </c>
      <c r="AQ39" s="138"/>
      <c r="AR39" s="120" t="s">
        <v>136</v>
      </c>
      <c r="AS39" s="138"/>
      <c r="AT39" s="120" t="s">
        <v>136</v>
      </c>
      <c r="AU39" s="138"/>
      <c r="AV39" s="120" t="s">
        <v>136</v>
      </c>
      <c r="AW39" s="138"/>
      <c r="AX39" s="138"/>
      <c r="AY39" s="138"/>
      <c r="AZ39" s="138"/>
      <c r="BA39" s="138"/>
      <c r="BB39" s="138"/>
      <c r="BC39" s="138"/>
      <c r="BD39" s="138"/>
      <c r="BE39" s="138"/>
      <c r="BF39" s="138"/>
      <c r="BG39" s="138"/>
      <c r="BH39" s="121"/>
      <c r="BI39" s="119"/>
      <c r="BJ39" s="138"/>
      <c r="BK39" s="138"/>
      <c r="BL39" s="138"/>
      <c r="BM39" s="138"/>
      <c r="BN39" s="138"/>
      <c r="BO39" s="138"/>
      <c r="BP39" s="138"/>
      <c r="BQ39" s="138"/>
      <c r="BR39" s="138"/>
      <c r="BS39" s="138"/>
      <c r="BT39" s="138"/>
      <c r="BU39" s="138"/>
      <c r="BV39" s="120" t="s">
        <v>136</v>
      </c>
      <c r="BW39" s="138"/>
      <c r="BX39" s="138"/>
      <c r="BY39" s="138"/>
      <c r="BZ39" s="138"/>
      <c r="CA39" s="138"/>
      <c r="CB39" s="120" t="s">
        <v>136</v>
      </c>
      <c r="CC39" s="138"/>
      <c r="CD39" s="138"/>
      <c r="CE39" s="138"/>
      <c r="CF39" s="121"/>
      <c r="CG39" s="93">
        <f>IF(O40&lt;&gt;"",2,COUNT(O39,Q39)) + IF(S40&lt;&gt;"",2,COUNT(S39,U39)) + IF(W40&lt;&gt;"",2,COUNT(W39,Y39)) + IF(AA40&lt;&gt;"",1,COUNT(AA39)) + IF(AC40&lt;&gt;"",2,COUNT(AC39,AE39)) + IF(AG40&lt;&gt;"",2,COUNT(AG39,AI39)) + IF(AK40&lt;&gt;"",2,COUNT(AK39,AM39)) + IF(AO40&lt;&gt;"",4,COUNT(AO39,AQ39,AS39,AU39)) + IF(AY40&lt;&gt;"",2,COUNT(AY39,BA39)) + IF(BC40&lt;&gt;"",2,COUNT(BC39,BE39)) + IF(BG40&lt;&gt;"",1,COUNT(BG39)) + IF(BI40&lt;&gt;"",2,COUNT(BI39,BK39)) + IF(BM40&lt;&gt;"",2,COUNT(BM39,BO39)) + IF(BQ40&lt;&gt;"",2,COUNT(BQ39,BS39)) + IF(BU40&lt;&gt;"",2,COUNT(BU39,BW39)) + IF(BY40&lt;&gt;"",1,COUNT(BY39))+IF(C39&lt;&gt;"",'Area Schedule'!AQ36,0)</f>
        <v>0</v>
      </c>
      <c r="CH39" s="87">
        <f>IF(E40&lt;&gt;"",2,COUNT(E39,G39)) + IF(I40&lt;&gt;"",1,COUNT(I39)) + IF(K40&lt;&gt;"",1,COUNT(K39)) + IF(AW40&lt;&gt;"",1,COUNT(AW39)) + IF(CA40&lt;&gt;"",2,COUNT(CA39,CC39)) + IF(CE40&lt;&gt;"",1,COUNT(CE39))+IF(C39&lt;&gt;"",'Area Schedule'!AQ37,0)</f>
        <v>0</v>
      </c>
    </row>
    <row r="40" spans="1:86" s="67" customFormat="1" x14ac:dyDescent="0.25">
      <c r="A40" s="88" t="s">
        <v>129</v>
      </c>
      <c r="B40" s="124"/>
      <c r="C40" s="207"/>
      <c r="D40" s="205"/>
      <c r="E40" s="216"/>
      <c r="F40" s="215"/>
      <c r="G40" s="215"/>
      <c r="H40" s="138"/>
      <c r="I40" s="140"/>
      <c r="J40" s="140"/>
      <c r="K40" s="140"/>
      <c r="L40" s="140"/>
      <c r="M40" s="140"/>
      <c r="N40" s="140"/>
      <c r="O40" s="215"/>
      <c r="P40" s="215"/>
      <c r="Q40" s="215"/>
      <c r="R40" s="120" t="s">
        <v>136</v>
      </c>
      <c r="S40" s="215"/>
      <c r="T40" s="215"/>
      <c r="U40" s="215"/>
      <c r="V40" s="138"/>
      <c r="W40" s="215"/>
      <c r="X40" s="215"/>
      <c r="Y40" s="215"/>
      <c r="Z40" s="138"/>
      <c r="AA40" s="140"/>
      <c r="AB40" s="138"/>
      <c r="AC40" s="215"/>
      <c r="AD40" s="215"/>
      <c r="AE40" s="215"/>
      <c r="AF40" s="121"/>
      <c r="AG40" s="216"/>
      <c r="AH40" s="215"/>
      <c r="AI40" s="215"/>
      <c r="AJ40" s="120" t="s">
        <v>136</v>
      </c>
      <c r="AK40" s="215"/>
      <c r="AL40" s="215"/>
      <c r="AM40" s="215"/>
      <c r="AN40" s="120" t="s">
        <v>136</v>
      </c>
      <c r="AO40" s="215"/>
      <c r="AP40" s="215"/>
      <c r="AQ40" s="215"/>
      <c r="AR40" s="215"/>
      <c r="AS40" s="215"/>
      <c r="AT40" s="215"/>
      <c r="AU40" s="215"/>
      <c r="AV40" s="120" t="s">
        <v>136</v>
      </c>
      <c r="AW40" s="140"/>
      <c r="AX40" s="140"/>
      <c r="AY40" s="215"/>
      <c r="AZ40" s="215"/>
      <c r="BA40" s="215"/>
      <c r="BB40" s="138"/>
      <c r="BC40" s="215"/>
      <c r="BD40" s="215"/>
      <c r="BE40" s="215"/>
      <c r="BF40" s="138"/>
      <c r="BG40" s="140"/>
      <c r="BH40" s="123"/>
      <c r="BI40" s="216"/>
      <c r="BJ40" s="215"/>
      <c r="BK40" s="215"/>
      <c r="BL40" s="138"/>
      <c r="BM40" s="215"/>
      <c r="BN40" s="215"/>
      <c r="BO40" s="215"/>
      <c r="BP40" s="138"/>
      <c r="BQ40" s="215"/>
      <c r="BR40" s="215"/>
      <c r="BS40" s="215"/>
      <c r="BT40" s="138"/>
      <c r="BU40" s="215"/>
      <c r="BV40" s="215"/>
      <c r="BW40" s="215"/>
      <c r="BX40" s="138"/>
      <c r="BY40" s="140"/>
      <c r="BZ40" s="140"/>
      <c r="CA40" s="215"/>
      <c r="CB40" s="215"/>
      <c r="CC40" s="215"/>
      <c r="CD40" s="138"/>
      <c r="CE40" s="140"/>
      <c r="CF40" s="121"/>
      <c r="CG40" s="94"/>
      <c r="CH40" s="89"/>
    </row>
    <row r="41" spans="1:86" x14ac:dyDescent="0.25">
      <c r="A41" s="90" t="s">
        <v>108</v>
      </c>
      <c r="B41" s="115">
        <v>0</v>
      </c>
      <c r="C41" s="207"/>
      <c r="D41" s="205" t="s">
        <v>136</v>
      </c>
      <c r="E41" s="119"/>
      <c r="F41" s="138"/>
      <c r="G41" s="138"/>
      <c r="H41" s="138"/>
      <c r="I41" s="138"/>
      <c r="J41" s="138"/>
      <c r="K41" s="138"/>
      <c r="L41" s="138"/>
      <c r="M41" s="138"/>
      <c r="N41" s="138"/>
      <c r="O41" s="138"/>
      <c r="P41" s="120" t="s">
        <v>136</v>
      </c>
      <c r="Q41" s="138"/>
      <c r="R41" s="138"/>
      <c r="S41" s="138"/>
      <c r="T41" s="138"/>
      <c r="U41" s="138"/>
      <c r="V41" s="138"/>
      <c r="W41" s="138"/>
      <c r="X41" s="120" t="s">
        <v>136</v>
      </c>
      <c r="Y41" s="138"/>
      <c r="Z41" s="138"/>
      <c r="AA41" s="138"/>
      <c r="AB41" s="138"/>
      <c r="AC41" s="138"/>
      <c r="AD41" s="138"/>
      <c r="AE41" s="138"/>
      <c r="AF41" s="121"/>
      <c r="AG41" s="119"/>
      <c r="AH41" s="120" t="s">
        <v>136</v>
      </c>
      <c r="AI41" s="138"/>
      <c r="AJ41" s="120" t="s">
        <v>136</v>
      </c>
      <c r="AK41" s="138"/>
      <c r="AL41" s="120" t="s">
        <v>136</v>
      </c>
      <c r="AM41" s="138"/>
      <c r="AN41" s="120" t="s">
        <v>136</v>
      </c>
      <c r="AO41" s="138"/>
      <c r="AP41" s="120" t="s">
        <v>136</v>
      </c>
      <c r="AQ41" s="138"/>
      <c r="AR41" s="120" t="s">
        <v>136</v>
      </c>
      <c r="AS41" s="138"/>
      <c r="AT41" s="120" t="s">
        <v>136</v>
      </c>
      <c r="AU41" s="138"/>
      <c r="AV41" s="120" t="s">
        <v>136</v>
      </c>
      <c r="AW41" s="138"/>
      <c r="AX41" s="138"/>
      <c r="AY41" s="138"/>
      <c r="AZ41" s="138"/>
      <c r="BA41" s="138"/>
      <c r="BB41" s="138"/>
      <c r="BC41" s="138"/>
      <c r="BD41" s="138"/>
      <c r="BE41" s="138"/>
      <c r="BF41" s="138"/>
      <c r="BG41" s="138"/>
      <c r="BH41" s="121"/>
      <c r="BI41" s="119"/>
      <c r="BJ41" s="120" t="s">
        <v>136</v>
      </c>
      <c r="BK41" s="138"/>
      <c r="BL41" s="120" t="s">
        <v>136</v>
      </c>
      <c r="BM41" s="138"/>
      <c r="BN41" s="120" t="s">
        <v>136</v>
      </c>
      <c r="BO41" s="138"/>
      <c r="BP41" s="120" t="s">
        <v>136</v>
      </c>
      <c r="BQ41" s="138"/>
      <c r="BR41" s="120" t="s">
        <v>136</v>
      </c>
      <c r="BS41" s="138"/>
      <c r="BT41" s="120" t="s">
        <v>136</v>
      </c>
      <c r="BU41" s="138"/>
      <c r="BV41" s="120" t="s">
        <v>136</v>
      </c>
      <c r="BW41" s="138"/>
      <c r="BX41" s="138"/>
      <c r="BY41" s="138"/>
      <c r="BZ41" s="138"/>
      <c r="CA41" s="138"/>
      <c r="CB41" s="138"/>
      <c r="CC41" s="138"/>
      <c r="CD41" s="138"/>
      <c r="CE41" s="138"/>
      <c r="CF41" s="121"/>
      <c r="CG41" s="93">
        <f>IF(O42&lt;&gt;"",2,COUNT(O41,Q41)) + IF(S42&lt;&gt;"",2,COUNT(S41,U41)) + IF(W42&lt;&gt;"",2,COUNT(W41,Y41)) + IF(AA42&lt;&gt;"",1,COUNT(AA41)) + IF(AC42&lt;&gt;"",2,COUNT(AC41,AE41)) + IF(AG42&lt;&gt;"",2,COUNT(AG41,AI41)) + IF(AK42&lt;&gt;"",2,COUNT(AK41,AM41)) + IF(AO42&lt;&gt;"",4,COUNT(AO41,AQ41,AS41,AU41)) + IF(AY42&lt;&gt;"",2,COUNT(AY41,BA41)) + IF(BC42&lt;&gt;"",2,COUNT(BC41,BE41)) + IF(BG42&lt;&gt;"",1,COUNT(BG41)) + IF(BI42&lt;&gt;"",6,COUNT(BI41,BK41,BM41,BO41,BQ41,BS41)) + IF(BU42&lt;&gt;"",2,COUNT(BU41,BW41)) + IF(BY42&lt;&gt;"",1,COUNT(BY41))+IF(C41&lt;&gt;"",'Area Schedule'!AQ38,0)</f>
        <v>0</v>
      </c>
      <c r="CH41" s="87">
        <f>IF(E42&lt;&gt;"",2,COUNT(E41,G41)) + IF(I42&lt;&gt;"",1,COUNT(I41)) + IF(K42&lt;&gt;"",1,COUNT(K41)) + IF(AW42&lt;&gt;"",1,COUNT(AW41)) + IF(CA42&lt;&gt;"",2,COUNT(CA41,CC41)) + IF(CE42&lt;&gt;"",1,COUNT(CE41))+IF(C41&lt;&gt;"",'Area Schedule'!AQ39,0)</f>
        <v>0</v>
      </c>
    </row>
    <row r="42" spans="1:86" s="67" customFormat="1" x14ac:dyDescent="0.25">
      <c r="A42" s="91" t="s">
        <v>129</v>
      </c>
      <c r="B42" s="125"/>
      <c r="C42" s="208"/>
      <c r="D42" s="206"/>
      <c r="E42" s="218"/>
      <c r="F42" s="217"/>
      <c r="G42" s="217"/>
      <c r="H42" s="139"/>
      <c r="I42" s="141"/>
      <c r="J42" s="141"/>
      <c r="K42" s="141"/>
      <c r="L42" s="141"/>
      <c r="M42" s="141"/>
      <c r="N42" s="141"/>
      <c r="O42" s="217"/>
      <c r="P42" s="217"/>
      <c r="Q42" s="217"/>
      <c r="R42" s="139"/>
      <c r="S42" s="217"/>
      <c r="T42" s="217"/>
      <c r="U42" s="217"/>
      <c r="V42" s="139"/>
      <c r="W42" s="217"/>
      <c r="X42" s="217"/>
      <c r="Y42" s="217"/>
      <c r="Z42" s="139"/>
      <c r="AA42" s="141"/>
      <c r="AB42" s="139"/>
      <c r="AC42" s="217"/>
      <c r="AD42" s="217"/>
      <c r="AE42" s="217"/>
      <c r="AF42" s="126"/>
      <c r="AG42" s="218"/>
      <c r="AH42" s="217"/>
      <c r="AI42" s="217"/>
      <c r="AJ42" s="144" t="s">
        <v>136</v>
      </c>
      <c r="AK42" s="217"/>
      <c r="AL42" s="217"/>
      <c r="AM42" s="217"/>
      <c r="AN42" s="144" t="s">
        <v>136</v>
      </c>
      <c r="AO42" s="217"/>
      <c r="AP42" s="217"/>
      <c r="AQ42" s="217"/>
      <c r="AR42" s="217"/>
      <c r="AS42" s="217"/>
      <c r="AT42" s="217"/>
      <c r="AU42" s="217"/>
      <c r="AV42" s="144" t="s">
        <v>136</v>
      </c>
      <c r="AW42" s="141"/>
      <c r="AX42" s="141"/>
      <c r="AY42" s="217"/>
      <c r="AZ42" s="217"/>
      <c r="BA42" s="217"/>
      <c r="BB42" s="139"/>
      <c r="BC42" s="217"/>
      <c r="BD42" s="217"/>
      <c r="BE42" s="217"/>
      <c r="BF42" s="139"/>
      <c r="BG42" s="141"/>
      <c r="BH42" s="127"/>
      <c r="BI42" s="218"/>
      <c r="BJ42" s="217"/>
      <c r="BK42" s="217"/>
      <c r="BL42" s="217"/>
      <c r="BM42" s="217"/>
      <c r="BN42" s="217"/>
      <c r="BO42" s="217"/>
      <c r="BP42" s="217"/>
      <c r="BQ42" s="217"/>
      <c r="BR42" s="217"/>
      <c r="BS42" s="217"/>
      <c r="BT42" s="144" t="s">
        <v>136</v>
      </c>
      <c r="BU42" s="217"/>
      <c r="BV42" s="217"/>
      <c r="BW42" s="217"/>
      <c r="BX42" s="139"/>
      <c r="BY42" s="141"/>
      <c r="BZ42" s="141"/>
      <c r="CA42" s="217"/>
      <c r="CB42" s="217"/>
      <c r="CC42" s="217"/>
      <c r="CD42" s="139"/>
      <c r="CE42" s="141"/>
      <c r="CF42" s="126"/>
      <c r="CG42" s="103"/>
      <c r="CH42" s="104"/>
    </row>
    <row r="43" spans="1:86" x14ac:dyDescent="0.25">
      <c r="A43" s="90" t="s">
        <v>109</v>
      </c>
      <c r="B43" s="115">
        <v>0</v>
      </c>
      <c r="C43" s="210"/>
      <c r="D43" s="209" t="s">
        <v>136</v>
      </c>
      <c r="E43" s="119"/>
      <c r="F43" s="138"/>
      <c r="G43" s="138"/>
      <c r="H43" s="138"/>
      <c r="I43" s="138"/>
      <c r="J43" s="138"/>
      <c r="K43" s="138"/>
      <c r="L43" s="138"/>
      <c r="M43" s="138"/>
      <c r="N43" s="138"/>
      <c r="O43" s="138"/>
      <c r="P43" s="120" t="s">
        <v>136</v>
      </c>
      <c r="Q43" s="138"/>
      <c r="R43" s="120" t="s">
        <v>136</v>
      </c>
      <c r="S43" s="138"/>
      <c r="T43" s="138"/>
      <c r="U43" s="138"/>
      <c r="V43" s="138"/>
      <c r="W43" s="138"/>
      <c r="X43" s="120" t="s">
        <v>136</v>
      </c>
      <c r="Y43" s="138"/>
      <c r="Z43" s="138"/>
      <c r="AA43" s="138"/>
      <c r="AB43" s="138"/>
      <c r="AC43" s="138"/>
      <c r="AD43" s="120" t="s">
        <v>136</v>
      </c>
      <c r="AE43" s="138"/>
      <c r="AF43" s="121"/>
      <c r="AG43" s="119"/>
      <c r="AH43" s="120" t="s">
        <v>136</v>
      </c>
      <c r="AI43" s="138"/>
      <c r="AJ43" s="120" t="s">
        <v>136</v>
      </c>
      <c r="AK43" s="138"/>
      <c r="AL43" s="120" t="s">
        <v>136</v>
      </c>
      <c r="AM43" s="138"/>
      <c r="AN43" s="120" t="s">
        <v>136</v>
      </c>
      <c r="AO43" s="138"/>
      <c r="AP43" s="120" t="s">
        <v>136</v>
      </c>
      <c r="AQ43" s="138"/>
      <c r="AR43" s="120" t="s">
        <v>136</v>
      </c>
      <c r="AS43" s="138"/>
      <c r="AT43" s="120" t="s">
        <v>136</v>
      </c>
      <c r="AU43" s="138"/>
      <c r="AV43" s="120" t="s">
        <v>136</v>
      </c>
      <c r="AW43" s="138"/>
      <c r="AX43" s="138"/>
      <c r="AY43" s="138"/>
      <c r="AZ43" s="120" t="s">
        <v>136</v>
      </c>
      <c r="BA43" s="138"/>
      <c r="BB43" s="120" t="s">
        <v>136</v>
      </c>
      <c r="BC43" s="138"/>
      <c r="BD43" s="120" t="s">
        <v>136</v>
      </c>
      <c r="BE43" s="138"/>
      <c r="BF43" s="120" t="s">
        <v>136</v>
      </c>
      <c r="BG43" s="138"/>
      <c r="BH43" s="121"/>
      <c r="BI43" s="119"/>
      <c r="BJ43" s="120" t="s">
        <v>136</v>
      </c>
      <c r="BK43" s="138"/>
      <c r="BL43" s="120" t="s">
        <v>136</v>
      </c>
      <c r="BM43" s="138"/>
      <c r="BN43" s="138"/>
      <c r="BO43" s="138"/>
      <c r="BP43" s="138"/>
      <c r="BQ43" s="138"/>
      <c r="BR43" s="138"/>
      <c r="BS43" s="138"/>
      <c r="BT43" s="138"/>
      <c r="BU43" s="138"/>
      <c r="BV43" s="120" t="s">
        <v>136</v>
      </c>
      <c r="BW43" s="138"/>
      <c r="BX43" s="120" t="s">
        <v>136</v>
      </c>
      <c r="BY43" s="138"/>
      <c r="BZ43" s="138"/>
      <c r="CA43" s="138"/>
      <c r="CB43" s="138"/>
      <c r="CC43" s="138"/>
      <c r="CD43" s="138"/>
      <c r="CE43" s="138"/>
      <c r="CF43" s="121"/>
      <c r="CG43" s="93">
        <f>IF(O44&lt;&gt;"",2,COUNT(O43,Q43)) + IF(S44&lt;&gt;"",2,COUNT(S43,U43)) + IF(W44&lt;&gt;"",3,COUNT(W43,Y43,AA43)) + IF(AC44&lt;&gt;"",2,COUNT(AC43,AE43)) + IF(AG44&lt;&gt;"",2,COUNT(AG43,AI43)) + IF(AK44&lt;&gt;"",2,COUNT(AK43,AM43)) + IF(AO44&lt;&gt;"",4,COUNT(AO43,AQ43,AS43,AU43)) + IF(AY44&lt;&gt;"",2,COUNT(AY43,BA43)) + IF(BC44&lt;&gt;"",2,COUNT(BC43,BE43)) + IF(BG44&lt;&gt;"",1,COUNT(BG43)) + IF(BI44&lt;&gt;"",2,COUNT(BI43,BK43)) + IF(BM44&lt;&gt;"",2,COUNT(BM43,BO43)) + IF(BQ44&lt;&gt;"",2,COUNT(BQ43,BS43)) + IF(BU44&lt;&gt;"",2,COUNT(BU43,BW43)) + IF(BY44&lt;&gt;"",1,COUNT(BY43))+IF(C43&lt;&gt;"",'Area Schedule'!AQ40,0)</f>
        <v>0</v>
      </c>
      <c r="CH43" s="87">
        <f>IF(E44&lt;&gt;"",2,COUNT(E43,G43)) + IF(I44&lt;&gt;"",1,COUNT(I43)) + IF(K44&lt;&gt;"",1,COUNT(K43)) + IF(AW44&lt;&gt;"",1,COUNT(AW43)) + IF(CA44&lt;&gt;"",2,COUNT(CA43,CC43)) + IF(CE44&lt;&gt;"",1,COUNT(CE43))+IF(C43&lt;&gt;"",'Area Schedule'!AQ41,0)</f>
        <v>0</v>
      </c>
    </row>
    <row r="44" spans="1:86" s="67" customFormat="1" x14ac:dyDescent="0.25">
      <c r="A44" s="88" t="s">
        <v>129</v>
      </c>
      <c r="B44" s="124"/>
      <c r="C44" s="207"/>
      <c r="D44" s="205"/>
      <c r="E44" s="216"/>
      <c r="F44" s="215"/>
      <c r="G44" s="215"/>
      <c r="H44" s="138"/>
      <c r="I44" s="140"/>
      <c r="J44" s="140"/>
      <c r="K44" s="140"/>
      <c r="L44" s="140"/>
      <c r="M44" s="140"/>
      <c r="N44" s="140"/>
      <c r="O44" s="215"/>
      <c r="P44" s="215"/>
      <c r="Q44" s="215"/>
      <c r="R44" s="120" t="s">
        <v>136</v>
      </c>
      <c r="S44" s="215"/>
      <c r="T44" s="215"/>
      <c r="U44" s="215"/>
      <c r="V44" s="138"/>
      <c r="W44" s="215"/>
      <c r="X44" s="215"/>
      <c r="Y44" s="215"/>
      <c r="Z44" s="215"/>
      <c r="AA44" s="215"/>
      <c r="AB44" s="138"/>
      <c r="AC44" s="215"/>
      <c r="AD44" s="215"/>
      <c r="AE44" s="215"/>
      <c r="AF44" s="121"/>
      <c r="AG44" s="216"/>
      <c r="AH44" s="215"/>
      <c r="AI44" s="215"/>
      <c r="AJ44" s="120" t="s">
        <v>136</v>
      </c>
      <c r="AK44" s="215"/>
      <c r="AL44" s="215"/>
      <c r="AM44" s="215"/>
      <c r="AN44" s="120" t="s">
        <v>136</v>
      </c>
      <c r="AO44" s="215"/>
      <c r="AP44" s="215"/>
      <c r="AQ44" s="215"/>
      <c r="AR44" s="215"/>
      <c r="AS44" s="215"/>
      <c r="AT44" s="215"/>
      <c r="AU44" s="215"/>
      <c r="AV44" s="120" t="s">
        <v>136</v>
      </c>
      <c r="AW44" s="140"/>
      <c r="AX44" s="140"/>
      <c r="AY44" s="215"/>
      <c r="AZ44" s="215"/>
      <c r="BA44" s="215"/>
      <c r="BB44" s="120" t="s">
        <v>136</v>
      </c>
      <c r="BC44" s="215"/>
      <c r="BD44" s="215"/>
      <c r="BE44" s="215"/>
      <c r="BF44" s="120" t="s">
        <v>136</v>
      </c>
      <c r="BG44" s="140"/>
      <c r="BH44" s="123"/>
      <c r="BI44" s="216"/>
      <c r="BJ44" s="215"/>
      <c r="BK44" s="215"/>
      <c r="BL44" s="120" t="s">
        <v>136</v>
      </c>
      <c r="BM44" s="215"/>
      <c r="BN44" s="215"/>
      <c r="BO44" s="215"/>
      <c r="BP44" s="138"/>
      <c r="BQ44" s="215"/>
      <c r="BR44" s="215"/>
      <c r="BS44" s="215"/>
      <c r="BT44" s="138"/>
      <c r="BU44" s="215"/>
      <c r="BV44" s="215"/>
      <c r="BW44" s="215"/>
      <c r="BX44" s="120" t="s">
        <v>136</v>
      </c>
      <c r="BY44" s="140"/>
      <c r="BZ44" s="140"/>
      <c r="CA44" s="215"/>
      <c r="CB44" s="215"/>
      <c r="CC44" s="215"/>
      <c r="CD44" s="138"/>
      <c r="CE44" s="140"/>
      <c r="CF44" s="121"/>
      <c r="CG44" s="94"/>
      <c r="CH44" s="89"/>
    </row>
    <row r="45" spans="1:86" x14ac:dyDescent="0.25">
      <c r="A45" s="90" t="s">
        <v>110</v>
      </c>
      <c r="B45" s="115">
        <v>0</v>
      </c>
      <c r="C45" s="207"/>
      <c r="D45" s="205" t="s">
        <v>136</v>
      </c>
      <c r="E45" s="119"/>
      <c r="F45" s="138"/>
      <c r="G45" s="138"/>
      <c r="H45" s="138"/>
      <c r="I45" s="138"/>
      <c r="J45" s="138"/>
      <c r="K45" s="138"/>
      <c r="L45" s="138"/>
      <c r="M45" s="138"/>
      <c r="N45" s="138"/>
      <c r="O45" s="138"/>
      <c r="P45" s="120" t="s">
        <v>136</v>
      </c>
      <c r="Q45" s="138"/>
      <c r="R45" s="120" t="s">
        <v>136</v>
      </c>
      <c r="S45" s="138"/>
      <c r="T45" s="138"/>
      <c r="U45" s="138"/>
      <c r="V45" s="138"/>
      <c r="W45" s="138"/>
      <c r="X45" s="120" t="s">
        <v>136</v>
      </c>
      <c r="Y45" s="138"/>
      <c r="Z45" s="120" t="s">
        <v>136</v>
      </c>
      <c r="AA45" s="138"/>
      <c r="AB45" s="120" t="s">
        <v>136</v>
      </c>
      <c r="AC45" s="138"/>
      <c r="AD45" s="138"/>
      <c r="AE45" s="138"/>
      <c r="AF45" s="121"/>
      <c r="AG45" s="119"/>
      <c r="AH45" s="120" t="s">
        <v>136</v>
      </c>
      <c r="AI45" s="138"/>
      <c r="AJ45" s="120" t="s">
        <v>136</v>
      </c>
      <c r="AK45" s="138"/>
      <c r="AL45" s="120" t="s">
        <v>136</v>
      </c>
      <c r="AM45" s="138"/>
      <c r="AN45" s="120" t="s">
        <v>136</v>
      </c>
      <c r="AO45" s="138"/>
      <c r="AP45" s="120" t="s">
        <v>136</v>
      </c>
      <c r="AQ45" s="138"/>
      <c r="AR45" s="120" t="s">
        <v>136</v>
      </c>
      <c r="AS45" s="138"/>
      <c r="AT45" s="120" t="s">
        <v>136</v>
      </c>
      <c r="AU45" s="138"/>
      <c r="AV45" s="120" t="s">
        <v>136</v>
      </c>
      <c r="AW45" s="138"/>
      <c r="AX45" s="138"/>
      <c r="AY45" s="138"/>
      <c r="AZ45" s="120" t="s">
        <v>136</v>
      </c>
      <c r="BA45" s="138"/>
      <c r="BB45" s="120" t="s">
        <v>136</v>
      </c>
      <c r="BC45" s="138"/>
      <c r="BD45" s="120" t="s">
        <v>136</v>
      </c>
      <c r="BE45" s="138"/>
      <c r="BF45" s="120" t="s">
        <v>136</v>
      </c>
      <c r="BG45" s="138"/>
      <c r="BH45" s="121"/>
      <c r="BI45" s="119"/>
      <c r="BJ45" s="120" t="s">
        <v>136</v>
      </c>
      <c r="BK45" s="138"/>
      <c r="BL45" s="138"/>
      <c r="BM45" s="138"/>
      <c r="BN45" s="138"/>
      <c r="BO45" s="138"/>
      <c r="BP45" s="138"/>
      <c r="BQ45" s="138"/>
      <c r="BR45" s="138"/>
      <c r="BS45" s="138"/>
      <c r="BT45" s="138"/>
      <c r="BU45" s="138"/>
      <c r="BV45" s="120" t="s">
        <v>136</v>
      </c>
      <c r="BW45" s="138"/>
      <c r="BX45" s="120" t="s">
        <v>136</v>
      </c>
      <c r="BY45" s="138"/>
      <c r="BZ45" s="138"/>
      <c r="CA45" s="138"/>
      <c r="CB45" s="138"/>
      <c r="CC45" s="138"/>
      <c r="CD45" s="138"/>
      <c r="CE45" s="138"/>
      <c r="CF45" s="121"/>
      <c r="CG45" s="93">
        <f>IF(O46&lt;&gt;"",2,COUNT(O45,Q45)) + IF(S46&lt;&gt;"",2,COUNT(S45,U45)) + IF(W46&lt;&gt;"",3,COUNT(W45,Y45,AA45)) + IF(AC46&lt;&gt;"",2,COUNT(AC45,AE45)) + IF(AG46&lt;&gt;"",2,COUNT(AG45,AI45)) + IF(AK46&lt;&gt;"",2,COUNT(AK45,AM45)) + IF(AO46&lt;&gt;"",4,COUNT(AO45,AQ45,AS45,AU45)) + IF(AY46&lt;&gt;"",2,COUNT(AY45,BA45)) + IF(BC46&lt;&gt;"",2,COUNT(BC45,BE45)) + IF(BG46&lt;&gt;"",1,COUNT(BG45)) + IF(BI46&lt;&gt;"",2,COUNT(BI45,BK45)) + IF(BM46&lt;&gt;"",2,COUNT(BM45,BO45)) + IF(BQ46&lt;&gt;"",2,COUNT(BQ45,BS45)) + IF(BU46&lt;&gt;"",2,COUNT(BU45,BW45)) + IF(BY46&lt;&gt;"",1,COUNT(BY45))+IF(C45&lt;&gt;"",'Area Schedule'!AQ42,0)</f>
        <v>0</v>
      </c>
      <c r="CH45" s="87">
        <f>IF(E46&lt;&gt;"",2,COUNT(E45,G45)) + IF(I46&lt;&gt;"",1,COUNT(I45)) + IF(K46&lt;&gt;"",1,COUNT(K45)) + IF(AW46&lt;&gt;"",1,COUNT(AW45)) + IF(CA46&lt;&gt;"",2,COUNT(CA45,CC45)) + IF(CE46&lt;&gt;"",1,COUNT(CE45))+IF(C45&lt;&gt;"",'Area Schedule'!AQ43,0)</f>
        <v>0</v>
      </c>
    </row>
    <row r="46" spans="1:86" s="67" customFormat="1" x14ac:dyDescent="0.25">
      <c r="A46" s="88" t="s">
        <v>129</v>
      </c>
      <c r="B46" s="124"/>
      <c r="C46" s="207"/>
      <c r="D46" s="205"/>
      <c r="E46" s="216"/>
      <c r="F46" s="215"/>
      <c r="G46" s="215"/>
      <c r="H46" s="138"/>
      <c r="I46" s="140"/>
      <c r="J46" s="140"/>
      <c r="K46" s="140"/>
      <c r="L46" s="140"/>
      <c r="M46" s="140"/>
      <c r="N46" s="140"/>
      <c r="O46" s="215"/>
      <c r="P46" s="215"/>
      <c r="Q46" s="215"/>
      <c r="R46" s="120" t="s">
        <v>136</v>
      </c>
      <c r="S46" s="215"/>
      <c r="T46" s="215"/>
      <c r="U46" s="215"/>
      <c r="V46" s="138"/>
      <c r="W46" s="215"/>
      <c r="X46" s="215"/>
      <c r="Y46" s="215"/>
      <c r="Z46" s="215"/>
      <c r="AA46" s="215"/>
      <c r="AB46" s="120" t="s">
        <v>136</v>
      </c>
      <c r="AC46" s="215"/>
      <c r="AD46" s="215"/>
      <c r="AE46" s="215"/>
      <c r="AF46" s="121"/>
      <c r="AG46" s="216"/>
      <c r="AH46" s="215"/>
      <c r="AI46" s="215"/>
      <c r="AJ46" s="120" t="s">
        <v>136</v>
      </c>
      <c r="AK46" s="215"/>
      <c r="AL46" s="215"/>
      <c r="AM46" s="215"/>
      <c r="AN46" s="120" t="s">
        <v>136</v>
      </c>
      <c r="AO46" s="215"/>
      <c r="AP46" s="215"/>
      <c r="AQ46" s="215"/>
      <c r="AR46" s="215"/>
      <c r="AS46" s="215"/>
      <c r="AT46" s="215"/>
      <c r="AU46" s="215"/>
      <c r="AV46" s="120" t="s">
        <v>136</v>
      </c>
      <c r="AW46" s="140"/>
      <c r="AX46" s="140"/>
      <c r="AY46" s="215"/>
      <c r="AZ46" s="215"/>
      <c r="BA46" s="215"/>
      <c r="BB46" s="120" t="s">
        <v>136</v>
      </c>
      <c r="BC46" s="215"/>
      <c r="BD46" s="215"/>
      <c r="BE46" s="215"/>
      <c r="BF46" s="120" t="s">
        <v>136</v>
      </c>
      <c r="BG46" s="140"/>
      <c r="BH46" s="123"/>
      <c r="BI46" s="216"/>
      <c r="BJ46" s="215"/>
      <c r="BK46" s="215"/>
      <c r="BL46" s="138"/>
      <c r="BM46" s="215"/>
      <c r="BN46" s="215"/>
      <c r="BO46" s="215"/>
      <c r="BP46" s="138"/>
      <c r="BQ46" s="215"/>
      <c r="BR46" s="215"/>
      <c r="BS46" s="215"/>
      <c r="BT46" s="138"/>
      <c r="BU46" s="215"/>
      <c r="BV46" s="215"/>
      <c r="BW46" s="215"/>
      <c r="BX46" s="120" t="s">
        <v>136</v>
      </c>
      <c r="BY46" s="140"/>
      <c r="BZ46" s="140"/>
      <c r="CA46" s="215"/>
      <c r="CB46" s="215"/>
      <c r="CC46" s="215"/>
      <c r="CD46" s="138"/>
      <c r="CE46" s="140"/>
      <c r="CF46" s="121"/>
      <c r="CG46" s="94"/>
      <c r="CH46" s="89"/>
    </row>
    <row r="47" spans="1:86" x14ac:dyDescent="0.25">
      <c r="A47" s="90" t="s">
        <v>111</v>
      </c>
      <c r="B47" s="115">
        <v>0</v>
      </c>
      <c r="C47" s="207"/>
      <c r="D47" s="205" t="s">
        <v>136</v>
      </c>
      <c r="E47" s="119"/>
      <c r="F47" s="138"/>
      <c r="G47" s="138"/>
      <c r="H47" s="138"/>
      <c r="I47" s="138"/>
      <c r="J47" s="138"/>
      <c r="K47" s="138"/>
      <c r="L47" s="138"/>
      <c r="M47" s="138"/>
      <c r="N47" s="138"/>
      <c r="O47" s="138"/>
      <c r="P47" s="120" t="s">
        <v>136</v>
      </c>
      <c r="Q47" s="138"/>
      <c r="R47" s="138"/>
      <c r="S47" s="138"/>
      <c r="T47" s="120" t="s">
        <v>136</v>
      </c>
      <c r="U47" s="138"/>
      <c r="V47" s="120" t="s">
        <v>136</v>
      </c>
      <c r="W47" s="138"/>
      <c r="X47" s="120" t="s">
        <v>136</v>
      </c>
      <c r="Y47" s="138"/>
      <c r="Z47" s="120" t="s">
        <v>136</v>
      </c>
      <c r="AA47" s="138"/>
      <c r="AB47" s="120" t="s">
        <v>136</v>
      </c>
      <c r="AC47" s="138"/>
      <c r="AD47" s="138"/>
      <c r="AE47" s="138"/>
      <c r="AF47" s="121"/>
      <c r="AG47" s="119"/>
      <c r="AH47" s="120" t="s">
        <v>136</v>
      </c>
      <c r="AI47" s="138"/>
      <c r="AJ47" s="120" t="s">
        <v>136</v>
      </c>
      <c r="AK47" s="138"/>
      <c r="AL47" s="120" t="s">
        <v>136</v>
      </c>
      <c r="AM47" s="138"/>
      <c r="AN47" s="120" t="s">
        <v>136</v>
      </c>
      <c r="AO47" s="138"/>
      <c r="AP47" s="120" t="s">
        <v>136</v>
      </c>
      <c r="AQ47" s="138"/>
      <c r="AR47" s="120" t="s">
        <v>136</v>
      </c>
      <c r="AS47" s="138"/>
      <c r="AT47" s="120" t="s">
        <v>136</v>
      </c>
      <c r="AU47" s="138"/>
      <c r="AV47" s="120" t="s">
        <v>136</v>
      </c>
      <c r="AW47" s="138"/>
      <c r="AX47" s="138"/>
      <c r="AY47" s="138"/>
      <c r="AZ47" s="120" t="s">
        <v>136</v>
      </c>
      <c r="BA47" s="138"/>
      <c r="BB47" s="120" t="s">
        <v>136</v>
      </c>
      <c r="BC47" s="138"/>
      <c r="BD47" s="120" t="s">
        <v>136</v>
      </c>
      <c r="BE47" s="138"/>
      <c r="BF47" s="120" t="s">
        <v>136</v>
      </c>
      <c r="BG47" s="138"/>
      <c r="BH47" s="121"/>
      <c r="BI47" s="119"/>
      <c r="BJ47" s="138" t="s">
        <v>136</v>
      </c>
      <c r="BK47" s="138"/>
      <c r="BL47" s="120" t="s">
        <v>136</v>
      </c>
      <c r="BM47" s="138"/>
      <c r="BN47" s="120" t="s">
        <v>136</v>
      </c>
      <c r="BO47" s="138"/>
      <c r="BP47" s="120" t="s">
        <v>136</v>
      </c>
      <c r="BQ47" s="138"/>
      <c r="BR47" s="120" t="s">
        <v>136</v>
      </c>
      <c r="BS47" s="138"/>
      <c r="BT47" s="138"/>
      <c r="BU47" s="138"/>
      <c r="BV47" s="120" t="s">
        <v>136</v>
      </c>
      <c r="BW47" s="138"/>
      <c r="BX47" s="138"/>
      <c r="BY47" s="138"/>
      <c r="BZ47" s="120" t="s">
        <v>136</v>
      </c>
      <c r="CA47" s="138"/>
      <c r="CB47" s="138"/>
      <c r="CC47" s="138"/>
      <c r="CD47" s="138"/>
      <c r="CE47" s="138"/>
      <c r="CF47" s="121"/>
      <c r="CG47" s="93">
        <f>IF(O48&lt;&gt;"",2,COUNT(O47,Q47)) + IF(S48&lt;&gt;"",2,COUNT(S47,U47)) + IF(W48&lt;&gt;"",3,COUNT(W47,Y47,AA47)) + IF(AC48&lt;&gt;"",2,COUNT(AC47,AE47)) + IF(AG48&lt;&gt;"",2,COUNT(AG47,AI47)) + IF(AK48&lt;&gt;"",2,COUNT(AK47,AM47)) + IF(AO48&lt;&gt;"",4,COUNT(AO47,AQ47,AS47,AU47)) + IF(AY48&lt;&gt;"",2,COUNT(AY47,BA47)) + IF(BC48&lt;&gt;"",2,COUNT(BC47,BE47)) + IF(BG48&lt;&gt;"",1,COUNT(BG47)) + IF(BI48&lt;&gt;"",5,COUNT(BI47,BK47,BM47,BO47,BQ47)) + IF(BS48&lt;&gt;"",1,COUNT(BS47)) + IF(BU48&lt;&gt;"",2,COUNT(BU47,BW47)) + IF(BY48&lt;&gt;"",1,COUNT(BY47))+IF(C47&lt;&gt;"",'Area Schedule'!AQ44,0)</f>
        <v>0</v>
      </c>
      <c r="CH47" s="87">
        <f>IF(E48&lt;&gt;"",2,COUNT(E47,G47)) + IF(I48&lt;&gt;"",1,COUNT(I47)) + IF(K48&lt;&gt;"",1,COUNT(K47)) + IF(AW48&lt;&gt;"",1,COUNT(AW47)) + IF(CA48&lt;&gt;"",2,COUNT(CA47,CC47)) + IF(CE48&lt;&gt;"",1,COUNT(CE47))+IF(C47&lt;&gt;"",'Area Schedule'!AQ45,0)</f>
        <v>0</v>
      </c>
    </row>
    <row r="48" spans="1:86" s="67" customFormat="1" x14ac:dyDescent="0.25">
      <c r="A48" s="88" t="s">
        <v>129</v>
      </c>
      <c r="B48" s="124"/>
      <c r="C48" s="207"/>
      <c r="D48" s="205"/>
      <c r="E48" s="216"/>
      <c r="F48" s="215"/>
      <c r="G48" s="215"/>
      <c r="H48" s="138"/>
      <c r="I48" s="140"/>
      <c r="J48" s="140"/>
      <c r="K48" s="140"/>
      <c r="L48" s="140"/>
      <c r="M48" s="140"/>
      <c r="N48" s="140"/>
      <c r="O48" s="215"/>
      <c r="P48" s="215"/>
      <c r="Q48" s="215"/>
      <c r="R48" s="138"/>
      <c r="S48" s="215"/>
      <c r="T48" s="215"/>
      <c r="U48" s="215"/>
      <c r="V48" s="120" t="s">
        <v>136</v>
      </c>
      <c r="W48" s="215"/>
      <c r="X48" s="215"/>
      <c r="Y48" s="215"/>
      <c r="Z48" s="215"/>
      <c r="AA48" s="215"/>
      <c r="AB48" s="120" t="s">
        <v>136</v>
      </c>
      <c r="AC48" s="215"/>
      <c r="AD48" s="215"/>
      <c r="AE48" s="215"/>
      <c r="AF48" s="121"/>
      <c r="AG48" s="216"/>
      <c r="AH48" s="215"/>
      <c r="AI48" s="215"/>
      <c r="AJ48" s="120" t="s">
        <v>136</v>
      </c>
      <c r="AK48" s="215"/>
      <c r="AL48" s="215"/>
      <c r="AM48" s="215"/>
      <c r="AN48" s="120" t="s">
        <v>136</v>
      </c>
      <c r="AO48" s="215"/>
      <c r="AP48" s="215"/>
      <c r="AQ48" s="215"/>
      <c r="AR48" s="215"/>
      <c r="AS48" s="215"/>
      <c r="AT48" s="215"/>
      <c r="AU48" s="215"/>
      <c r="AV48" s="120" t="s">
        <v>136</v>
      </c>
      <c r="AW48" s="140"/>
      <c r="AX48" s="140"/>
      <c r="AY48" s="215"/>
      <c r="AZ48" s="215"/>
      <c r="BA48" s="215"/>
      <c r="BB48" s="120" t="s">
        <v>136</v>
      </c>
      <c r="BC48" s="215"/>
      <c r="BD48" s="215"/>
      <c r="BE48" s="215"/>
      <c r="BF48" s="120" t="s">
        <v>136</v>
      </c>
      <c r="BG48" s="140"/>
      <c r="BH48" s="123"/>
      <c r="BI48" s="216"/>
      <c r="BJ48" s="215"/>
      <c r="BK48" s="215"/>
      <c r="BL48" s="215"/>
      <c r="BM48" s="215"/>
      <c r="BN48" s="215"/>
      <c r="BO48" s="215"/>
      <c r="BP48" s="215"/>
      <c r="BQ48" s="215"/>
      <c r="BR48" s="120" t="s">
        <v>136</v>
      </c>
      <c r="BS48" s="140"/>
      <c r="BT48" s="138"/>
      <c r="BU48" s="215"/>
      <c r="BV48" s="215"/>
      <c r="BW48" s="215"/>
      <c r="BX48" s="138"/>
      <c r="BY48" s="140"/>
      <c r="BZ48" s="140"/>
      <c r="CA48" s="215"/>
      <c r="CB48" s="215"/>
      <c r="CC48" s="215"/>
      <c r="CD48" s="138"/>
      <c r="CE48" s="140"/>
      <c r="CF48" s="121"/>
      <c r="CG48" s="94"/>
      <c r="CH48" s="89"/>
    </row>
    <row r="49" spans="1:86" x14ac:dyDescent="0.25">
      <c r="A49" s="90" t="s">
        <v>112</v>
      </c>
      <c r="B49" s="115">
        <v>0</v>
      </c>
      <c r="C49" s="207"/>
      <c r="D49" s="205" t="s">
        <v>136</v>
      </c>
      <c r="E49" s="119"/>
      <c r="F49" s="138"/>
      <c r="G49" s="138"/>
      <c r="H49" s="138"/>
      <c r="I49" s="138"/>
      <c r="J49" s="138"/>
      <c r="K49" s="138"/>
      <c r="L49" s="138"/>
      <c r="M49" s="138"/>
      <c r="N49" s="138"/>
      <c r="O49" s="138"/>
      <c r="P49" s="120" t="s">
        <v>136</v>
      </c>
      <c r="Q49" s="138"/>
      <c r="R49" s="120" t="s">
        <v>136</v>
      </c>
      <c r="S49" s="138"/>
      <c r="T49" s="138"/>
      <c r="U49" s="138"/>
      <c r="V49" s="138"/>
      <c r="W49" s="138"/>
      <c r="X49" s="120" t="s">
        <v>136</v>
      </c>
      <c r="Y49" s="138"/>
      <c r="Z49" s="120" t="s">
        <v>136</v>
      </c>
      <c r="AA49" s="138"/>
      <c r="AB49" s="138"/>
      <c r="AC49" s="138"/>
      <c r="AD49" s="138"/>
      <c r="AE49" s="138"/>
      <c r="AF49" s="121"/>
      <c r="AG49" s="119"/>
      <c r="AH49" s="120" t="s">
        <v>136</v>
      </c>
      <c r="AI49" s="138"/>
      <c r="AJ49" s="120" t="s">
        <v>136</v>
      </c>
      <c r="AK49" s="138"/>
      <c r="AL49" s="120" t="s">
        <v>136</v>
      </c>
      <c r="AM49" s="138"/>
      <c r="AN49" s="120" t="s">
        <v>136</v>
      </c>
      <c r="AO49" s="138"/>
      <c r="AP49" s="120" t="s">
        <v>136</v>
      </c>
      <c r="AQ49" s="138"/>
      <c r="AR49" s="120" t="s">
        <v>136</v>
      </c>
      <c r="AS49" s="138"/>
      <c r="AT49" s="120" t="s">
        <v>136</v>
      </c>
      <c r="AU49" s="138"/>
      <c r="AV49" s="120" t="s">
        <v>136</v>
      </c>
      <c r="AW49" s="138"/>
      <c r="AX49" s="138"/>
      <c r="AY49" s="138"/>
      <c r="AZ49" s="120" t="s">
        <v>136</v>
      </c>
      <c r="BA49" s="138"/>
      <c r="BB49" s="120" t="s">
        <v>136</v>
      </c>
      <c r="BC49" s="138"/>
      <c r="BD49" s="120" t="s">
        <v>136</v>
      </c>
      <c r="BE49" s="138"/>
      <c r="BF49" s="120" t="s">
        <v>136</v>
      </c>
      <c r="BG49" s="138"/>
      <c r="BH49" s="121"/>
      <c r="BI49" s="119"/>
      <c r="BJ49" s="120" t="s">
        <v>136</v>
      </c>
      <c r="BK49" s="138"/>
      <c r="BL49" s="120" t="s">
        <v>136</v>
      </c>
      <c r="BM49" s="138"/>
      <c r="BN49" s="138"/>
      <c r="BO49" s="138"/>
      <c r="BP49" s="138"/>
      <c r="BQ49" s="138"/>
      <c r="BR49" s="138"/>
      <c r="BS49" s="138"/>
      <c r="BT49" s="138"/>
      <c r="BU49" s="138"/>
      <c r="BV49" s="120" t="s">
        <v>136</v>
      </c>
      <c r="BW49" s="138"/>
      <c r="BX49" s="120" t="s">
        <v>136</v>
      </c>
      <c r="BY49" s="138"/>
      <c r="BZ49" s="138"/>
      <c r="CA49" s="138"/>
      <c r="CB49" s="138"/>
      <c r="CC49" s="138"/>
      <c r="CD49" s="138"/>
      <c r="CE49" s="138"/>
      <c r="CF49" s="121"/>
      <c r="CG49" s="93">
        <f>IF(O50&lt;&gt;"",2,COUNT(O49,Q49)) + IF(S50&lt;&gt;"",2,COUNT(S49,U49)) + IF(W50&lt;&gt;"",2,COUNT(W49,Y49)) + IF(AA50&lt;&gt;"",1,COUNT(AA49)) + IF(AC50&lt;&gt;"",2,COUNT(AC49,AE49)) + IF(AG50&lt;&gt;"",2,COUNT(AG49,AI49)) + IF(AK50&lt;&gt;"",2,COUNT(AK49,AM49)) + IF(AO50&lt;&gt;"",4,COUNT(AO49,AQ49,AS49,AU49)) + IF(AY50&lt;&gt;"",2,COUNT(AY49,BA49)) + IF(BC50&lt;&gt;"",2,COUNT(BC49,BE49)) + IF(BG50&lt;&gt;"",1,COUNT(BG49)) + IF(BI50&lt;&gt;"",2,COUNT(BI49,BK49)) + IF(BM50&lt;&gt;"",2,COUNT(BM49,BO49)) + IF(BQ50&lt;&gt;"",2,COUNT(BQ49,BS49)) + IF(BU50&lt;&gt;"",2,COUNT(BU49,BW49)) + IF(BY50&lt;&gt;"",1,COUNT(BY49))+IF(C49&lt;&gt;"",'Area Schedule'!AQ46,0)</f>
        <v>0</v>
      </c>
      <c r="CH49" s="87">
        <f>IF(E50&lt;&gt;"",2,COUNT(E49,G49)) + IF(I50&lt;&gt;"",1,COUNT(I49)) + IF(K50&lt;&gt;"",1,COUNT(K49)) + IF(AW50&lt;&gt;"",1,COUNT(AW49)) + IF(CA50&lt;&gt;"",2,COUNT(CA49,CC49)) + IF(CE50&lt;&gt;"",1,COUNT(CE49))+IF(C49&lt;&gt;"",'Area Schedule'!AQ47,0)</f>
        <v>0</v>
      </c>
    </row>
    <row r="50" spans="1:86" s="67" customFormat="1" x14ac:dyDescent="0.25">
      <c r="A50" s="88" t="s">
        <v>129</v>
      </c>
      <c r="B50" s="124"/>
      <c r="C50" s="207"/>
      <c r="D50" s="205"/>
      <c r="E50" s="216"/>
      <c r="F50" s="215"/>
      <c r="G50" s="215"/>
      <c r="H50" s="138"/>
      <c r="I50" s="140"/>
      <c r="J50" s="140"/>
      <c r="K50" s="140"/>
      <c r="L50" s="140"/>
      <c r="M50" s="140"/>
      <c r="N50" s="140"/>
      <c r="O50" s="215"/>
      <c r="P50" s="215"/>
      <c r="Q50" s="215"/>
      <c r="R50" s="120" t="s">
        <v>136</v>
      </c>
      <c r="S50" s="215"/>
      <c r="T50" s="215"/>
      <c r="U50" s="215"/>
      <c r="V50" s="138"/>
      <c r="W50" s="215"/>
      <c r="X50" s="215"/>
      <c r="Y50" s="215"/>
      <c r="Z50" s="120" t="s">
        <v>136</v>
      </c>
      <c r="AA50" s="140"/>
      <c r="AB50" s="138"/>
      <c r="AC50" s="215"/>
      <c r="AD50" s="215"/>
      <c r="AE50" s="215"/>
      <c r="AF50" s="121"/>
      <c r="AG50" s="216"/>
      <c r="AH50" s="215"/>
      <c r="AI50" s="215"/>
      <c r="AJ50" s="120" t="s">
        <v>136</v>
      </c>
      <c r="AK50" s="215"/>
      <c r="AL50" s="215"/>
      <c r="AM50" s="215"/>
      <c r="AN50" s="120" t="s">
        <v>136</v>
      </c>
      <c r="AO50" s="215"/>
      <c r="AP50" s="215"/>
      <c r="AQ50" s="215"/>
      <c r="AR50" s="215"/>
      <c r="AS50" s="215"/>
      <c r="AT50" s="215"/>
      <c r="AU50" s="215"/>
      <c r="AV50" s="120" t="s">
        <v>136</v>
      </c>
      <c r="AW50" s="140"/>
      <c r="AX50" s="140"/>
      <c r="AY50" s="215"/>
      <c r="AZ50" s="215"/>
      <c r="BA50" s="215"/>
      <c r="BB50" s="120" t="s">
        <v>136</v>
      </c>
      <c r="BC50" s="215"/>
      <c r="BD50" s="215"/>
      <c r="BE50" s="215"/>
      <c r="BF50" s="120" t="s">
        <v>136</v>
      </c>
      <c r="BG50" s="140"/>
      <c r="BH50" s="123"/>
      <c r="BI50" s="216"/>
      <c r="BJ50" s="215"/>
      <c r="BK50" s="215"/>
      <c r="BL50" s="120" t="s">
        <v>136</v>
      </c>
      <c r="BM50" s="215"/>
      <c r="BN50" s="215"/>
      <c r="BO50" s="215"/>
      <c r="BP50" s="138"/>
      <c r="BQ50" s="215"/>
      <c r="BR50" s="215"/>
      <c r="BS50" s="215"/>
      <c r="BT50" s="138"/>
      <c r="BU50" s="215"/>
      <c r="BV50" s="215"/>
      <c r="BW50" s="215"/>
      <c r="BX50" s="120" t="s">
        <v>136</v>
      </c>
      <c r="BY50" s="140"/>
      <c r="BZ50" s="140"/>
      <c r="CA50" s="215"/>
      <c r="CB50" s="215"/>
      <c r="CC50" s="215"/>
      <c r="CD50" s="138"/>
      <c r="CE50" s="140"/>
      <c r="CF50" s="121"/>
      <c r="CG50" s="94"/>
      <c r="CH50" s="89"/>
    </row>
    <row r="51" spans="1:86" x14ac:dyDescent="0.25">
      <c r="A51" s="90" t="s">
        <v>113</v>
      </c>
      <c r="B51" s="115">
        <v>0</v>
      </c>
      <c r="C51" s="207"/>
      <c r="D51" s="205" t="s">
        <v>136</v>
      </c>
      <c r="E51" s="119"/>
      <c r="F51" s="138"/>
      <c r="G51" s="138"/>
      <c r="H51" s="138"/>
      <c r="I51" s="138"/>
      <c r="J51" s="138"/>
      <c r="K51" s="138"/>
      <c r="L51" s="138"/>
      <c r="M51" s="138"/>
      <c r="N51" s="138"/>
      <c r="O51" s="138"/>
      <c r="P51" s="120" t="s">
        <v>136</v>
      </c>
      <c r="Q51" s="138"/>
      <c r="R51" s="120" t="s">
        <v>136</v>
      </c>
      <c r="S51" s="138"/>
      <c r="T51" s="138"/>
      <c r="U51" s="138"/>
      <c r="V51" s="138"/>
      <c r="W51" s="138"/>
      <c r="X51" s="120" t="s">
        <v>136</v>
      </c>
      <c r="Y51" s="138"/>
      <c r="Z51" s="138"/>
      <c r="AA51" s="138"/>
      <c r="AB51" s="138"/>
      <c r="AC51" s="138"/>
      <c r="AD51" s="138"/>
      <c r="AE51" s="138"/>
      <c r="AF51" s="121"/>
      <c r="AG51" s="119"/>
      <c r="AH51" s="120" t="s">
        <v>136</v>
      </c>
      <c r="AI51" s="138"/>
      <c r="AJ51" s="120" t="s">
        <v>136</v>
      </c>
      <c r="AK51" s="138"/>
      <c r="AL51" s="120" t="s">
        <v>136</v>
      </c>
      <c r="AM51" s="138"/>
      <c r="AN51" s="120" t="s">
        <v>136</v>
      </c>
      <c r="AO51" s="138"/>
      <c r="AP51" s="120" t="s">
        <v>136</v>
      </c>
      <c r="AQ51" s="138"/>
      <c r="AR51" s="120" t="s">
        <v>136</v>
      </c>
      <c r="AS51" s="138"/>
      <c r="AT51" s="120" t="s">
        <v>136</v>
      </c>
      <c r="AU51" s="138"/>
      <c r="AV51" s="120" t="s">
        <v>136</v>
      </c>
      <c r="AW51" s="138"/>
      <c r="AX51" s="138"/>
      <c r="AY51" s="138"/>
      <c r="AZ51" s="120" t="s">
        <v>136</v>
      </c>
      <c r="BA51" s="138"/>
      <c r="BB51" s="120" t="s">
        <v>136</v>
      </c>
      <c r="BC51" s="138"/>
      <c r="BD51" s="120" t="s">
        <v>136</v>
      </c>
      <c r="BE51" s="138"/>
      <c r="BF51" s="120" t="s">
        <v>136</v>
      </c>
      <c r="BG51" s="138"/>
      <c r="BH51" s="120" t="s">
        <v>136</v>
      </c>
      <c r="BI51" s="119"/>
      <c r="BJ51" s="120" t="s">
        <v>136</v>
      </c>
      <c r="BK51" s="138"/>
      <c r="BL51" s="138"/>
      <c r="BM51" s="138"/>
      <c r="BN51" s="120" t="s">
        <v>136</v>
      </c>
      <c r="BO51" s="138"/>
      <c r="BP51" s="138"/>
      <c r="BQ51" s="138"/>
      <c r="BR51" s="138"/>
      <c r="BS51" s="138"/>
      <c r="BT51" s="138"/>
      <c r="BU51" s="138"/>
      <c r="BV51" s="120" t="s">
        <v>136</v>
      </c>
      <c r="BW51" s="138"/>
      <c r="BX51" s="138"/>
      <c r="BY51" s="138"/>
      <c r="BZ51" s="120" t="s">
        <v>136</v>
      </c>
      <c r="CA51" s="138"/>
      <c r="CB51" s="138"/>
      <c r="CC51" s="138"/>
      <c r="CD51" s="138"/>
      <c r="CE51" s="138"/>
      <c r="CF51" s="121"/>
      <c r="CG51" s="93">
        <f>IF(O52&lt;&gt;"",2,COUNT(O51,Q51)) + IF(S52&lt;&gt;"",2,COUNT(S51,U51)) + IF(W52&lt;&gt;"",3,COUNT(W51,Y51,AA51)) + IF(AC52&lt;&gt;"",2,COUNT(AC51,AE51)) + IF(AG52&lt;&gt;"",2,COUNT(AG51,AI51)) + IF(AK52&lt;&gt;"",2,COUNT(AK51,AM51)) + IF(AO52&lt;&gt;"",4,COUNT(AO51,AQ51,AS51,AU51)) + IF(AY52&lt;&gt;"",2,COUNT(AY51,BA51)) + IF(BC52&lt;&gt;"",2,COUNT(BC51,BE51)) + IF(BG52&lt;&gt;"",1,COUNT(BG51)) + IF(BI52&lt;&gt;"",2,COUNT(BI51,BK51)) + IF(BM52&lt;&gt;"",2,COUNT(BM51,BO51)) + IF(BQ52&lt;&gt;"",2,COUNT(BQ51,BS51)) + IF(BU52&lt;&gt;"",2,COUNT(BU51,BW51)) + IF(BY52&lt;&gt;"",1,COUNT(BY51))+IF(C51&lt;&gt;"",'Area Schedule'!AQ48,0)</f>
        <v>0</v>
      </c>
      <c r="CH51" s="87">
        <f>IF(E52&lt;&gt;"",2,COUNT(E51,G51)) + IF(I52&lt;&gt;"",1,COUNT(I51)) + IF(K52&lt;&gt;"",1,COUNT(K51)) + IF(AW52&lt;&gt;"",1,COUNT(AW51)) + IF(CA52&lt;&gt;"",2,COUNT(CA51,CC51)) + IF(CE52&lt;&gt;"",1,COUNT(CE51))+IF(C51&lt;&gt;"",'Area Schedule'!AQ49,0)</f>
        <v>0</v>
      </c>
    </row>
    <row r="52" spans="1:86" s="67" customFormat="1" x14ac:dyDescent="0.25">
      <c r="A52" s="88" t="s">
        <v>129</v>
      </c>
      <c r="B52" s="124"/>
      <c r="C52" s="207"/>
      <c r="D52" s="205"/>
      <c r="E52" s="216"/>
      <c r="F52" s="215"/>
      <c r="G52" s="215"/>
      <c r="H52" s="138"/>
      <c r="I52" s="140"/>
      <c r="J52" s="140"/>
      <c r="K52" s="140"/>
      <c r="L52" s="140"/>
      <c r="M52" s="140"/>
      <c r="N52" s="140"/>
      <c r="O52" s="215"/>
      <c r="P52" s="215"/>
      <c r="Q52" s="215"/>
      <c r="R52" s="120" t="s">
        <v>136</v>
      </c>
      <c r="S52" s="215"/>
      <c r="T52" s="215"/>
      <c r="U52" s="215"/>
      <c r="V52" s="138"/>
      <c r="W52" s="215"/>
      <c r="X52" s="215"/>
      <c r="Y52" s="215"/>
      <c r="Z52" s="215"/>
      <c r="AA52" s="215"/>
      <c r="AB52" s="138"/>
      <c r="AC52" s="215"/>
      <c r="AD52" s="215"/>
      <c r="AE52" s="215"/>
      <c r="AF52" s="121"/>
      <c r="AG52" s="216"/>
      <c r="AH52" s="215"/>
      <c r="AI52" s="215"/>
      <c r="AJ52" s="120" t="s">
        <v>136</v>
      </c>
      <c r="AK52" s="215"/>
      <c r="AL52" s="215"/>
      <c r="AM52" s="215"/>
      <c r="AN52" s="120" t="s">
        <v>136</v>
      </c>
      <c r="AO52" s="215"/>
      <c r="AP52" s="215"/>
      <c r="AQ52" s="215"/>
      <c r="AR52" s="215"/>
      <c r="AS52" s="215"/>
      <c r="AT52" s="215"/>
      <c r="AU52" s="215"/>
      <c r="AV52" s="120" t="s">
        <v>136</v>
      </c>
      <c r="AW52" s="140"/>
      <c r="AX52" s="140"/>
      <c r="AY52" s="215"/>
      <c r="AZ52" s="215"/>
      <c r="BA52" s="215"/>
      <c r="BB52" s="120" t="s">
        <v>136</v>
      </c>
      <c r="BC52" s="215"/>
      <c r="BD52" s="215"/>
      <c r="BE52" s="215"/>
      <c r="BF52" s="120" t="s">
        <v>136</v>
      </c>
      <c r="BG52" s="140"/>
      <c r="BH52" s="123"/>
      <c r="BI52" s="216"/>
      <c r="BJ52" s="215"/>
      <c r="BK52" s="215"/>
      <c r="BL52" s="138"/>
      <c r="BM52" s="215"/>
      <c r="BN52" s="215"/>
      <c r="BO52" s="215"/>
      <c r="BP52" s="138"/>
      <c r="BQ52" s="215"/>
      <c r="BR52" s="215"/>
      <c r="BS52" s="215"/>
      <c r="BT52" s="138"/>
      <c r="BU52" s="215"/>
      <c r="BV52" s="215"/>
      <c r="BW52" s="215"/>
      <c r="BX52" s="138"/>
      <c r="BY52" s="140"/>
      <c r="BZ52" s="140"/>
      <c r="CA52" s="215"/>
      <c r="CB52" s="215"/>
      <c r="CC52" s="215"/>
      <c r="CD52" s="138"/>
      <c r="CE52" s="140"/>
      <c r="CF52" s="121"/>
      <c r="CG52" s="94"/>
      <c r="CH52" s="89"/>
    </row>
    <row r="53" spans="1:86" x14ac:dyDescent="0.25">
      <c r="A53" s="90" t="s">
        <v>114</v>
      </c>
      <c r="B53" s="115">
        <v>0</v>
      </c>
      <c r="C53" s="207"/>
      <c r="D53" s="205" t="s">
        <v>136</v>
      </c>
      <c r="E53" s="119"/>
      <c r="F53" s="138"/>
      <c r="G53" s="138"/>
      <c r="H53" s="138"/>
      <c r="I53" s="138"/>
      <c r="J53" s="138"/>
      <c r="K53" s="138"/>
      <c r="L53" s="138"/>
      <c r="M53" s="138"/>
      <c r="N53" s="138"/>
      <c r="O53" s="138"/>
      <c r="P53" s="120" t="s">
        <v>136</v>
      </c>
      <c r="Q53" s="138"/>
      <c r="R53" s="120" t="s">
        <v>136</v>
      </c>
      <c r="S53" s="138"/>
      <c r="T53" s="138"/>
      <c r="U53" s="138"/>
      <c r="V53" s="138"/>
      <c r="W53" s="138"/>
      <c r="X53" s="120" t="s">
        <v>136</v>
      </c>
      <c r="Y53" s="138"/>
      <c r="Z53" s="138"/>
      <c r="AA53" s="138"/>
      <c r="AB53" s="138"/>
      <c r="AC53" s="138"/>
      <c r="AD53" s="120" t="s">
        <v>136</v>
      </c>
      <c r="AE53" s="138"/>
      <c r="AF53" s="121"/>
      <c r="AG53" s="119"/>
      <c r="AH53" s="120" t="s">
        <v>136</v>
      </c>
      <c r="AI53" s="138"/>
      <c r="AJ53" s="120" t="s">
        <v>136</v>
      </c>
      <c r="AK53" s="138"/>
      <c r="AL53" s="120" t="s">
        <v>136</v>
      </c>
      <c r="AM53" s="138"/>
      <c r="AN53" s="120" t="s">
        <v>136</v>
      </c>
      <c r="AO53" s="138"/>
      <c r="AP53" s="120" t="s">
        <v>136</v>
      </c>
      <c r="AQ53" s="138"/>
      <c r="AR53" s="120" t="s">
        <v>136</v>
      </c>
      <c r="AS53" s="138"/>
      <c r="AT53" s="120" t="s">
        <v>136</v>
      </c>
      <c r="AU53" s="138"/>
      <c r="AV53" s="120" t="s">
        <v>136</v>
      </c>
      <c r="AW53" s="138"/>
      <c r="AX53" s="138"/>
      <c r="AY53" s="138"/>
      <c r="AZ53" s="120" t="s">
        <v>136</v>
      </c>
      <c r="BA53" s="138"/>
      <c r="BB53" s="120" t="s">
        <v>136</v>
      </c>
      <c r="BC53" s="138"/>
      <c r="BD53" s="120" t="s">
        <v>136</v>
      </c>
      <c r="BE53" s="138"/>
      <c r="BF53" s="120" t="s">
        <v>136</v>
      </c>
      <c r="BG53" s="138"/>
      <c r="BH53" s="120" t="s">
        <v>136</v>
      </c>
      <c r="BI53" s="119"/>
      <c r="BJ53" s="120" t="s">
        <v>136</v>
      </c>
      <c r="BK53" s="138"/>
      <c r="BL53" s="138"/>
      <c r="BM53" s="138"/>
      <c r="BN53" s="120" t="s">
        <v>136</v>
      </c>
      <c r="BO53" s="138"/>
      <c r="BP53" s="138"/>
      <c r="BQ53" s="138"/>
      <c r="BR53" s="138"/>
      <c r="BS53" s="138"/>
      <c r="BT53" s="138"/>
      <c r="BU53" s="138"/>
      <c r="BV53" s="120" t="s">
        <v>136</v>
      </c>
      <c r="BW53" s="138"/>
      <c r="BX53" s="138"/>
      <c r="BY53" s="138"/>
      <c r="BZ53" s="138"/>
      <c r="CA53" s="138"/>
      <c r="CB53" s="138"/>
      <c r="CC53" s="138"/>
      <c r="CD53" s="138"/>
      <c r="CE53" s="138"/>
      <c r="CF53" s="121"/>
      <c r="CG53" s="93">
        <f>IF(O54&lt;&gt;"",2,COUNT(O53,Q53)) + IF(S54&lt;&gt;"",2,COUNT(S53,U53)) + IF(W54&lt;&gt;"",3,COUNT(W53,Y53,AA53)) + IF(AC54&lt;&gt;"",2,COUNT(AC53,AE53)) + IF(AG54&lt;&gt;"",2,COUNT(AG53,AI53)) + IF(AK54&lt;&gt;"",2,COUNT(AK53,AM53)) + IF(AO54&lt;&gt;"",4,COUNT(AO53,AQ53,AS53,AU53)) + IF(AY54&lt;&gt;"",2,COUNT(AY53,BA53)) + IF(BC54&lt;&gt;"",2,COUNT(BC53,BE53)) + IF(BG54&lt;&gt;"",1,COUNT(BG53)) + IF(BI54&lt;&gt;"",2,COUNT(BI53,BK53)) + IF(BM54&lt;&gt;"",2,COUNT(BM53,BO53)) + IF(BQ54&lt;&gt;"",2,COUNT(BQ53,BS53)) + IF(BU54&lt;&gt;"",2,COUNT(BU53,BW53)) + IF(BY54&lt;&gt;"",1,COUNT(BY53))+IF(C53&lt;&gt;"",'Area Schedule'!AQ50,0)</f>
        <v>0</v>
      </c>
      <c r="CH53" s="87">
        <f>IF(E54&lt;&gt;"",2,COUNT(E53,G53)) + IF(I54&lt;&gt;"",1,COUNT(I53)) + IF(K54&lt;&gt;"",1,COUNT(K53)) + IF(AW54&lt;&gt;"",1,COUNT(AW53)) + IF(CA54&lt;&gt;"",2,COUNT(CA53,CC53)) + IF(CE54&lt;&gt;"",1,COUNT(CE53))+IF(C53&lt;&gt;"",'Area Schedule'!AQ51,0)</f>
        <v>0</v>
      </c>
    </row>
    <row r="54" spans="1:86" s="67" customFormat="1" x14ac:dyDescent="0.25">
      <c r="A54" s="88" t="s">
        <v>129</v>
      </c>
      <c r="B54" s="124"/>
      <c r="C54" s="207"/>
      <c r="D54" s="205"/>
      <c r="E54" s="216"/>
      <c r="F54" s="215"/>
      <c r="G54" s="215"/>
      <c r="H54" s="138"/>
      <c r="I54" s="140"/>
      <c r="J54" s="140"/>
      <c r="K54" s="140"/>
      <c r="L54" s="140"/>
      <c r="M54" s="140"/>
      <c r="N54" s="140"/>
      <c r="O54" s="215"/>
      <c r="P54" s="215"/>
      <c r="Q54" s="215"/>
      <c r="R54" s="120" t="s">
        <v>136</v>
      </c>
      <c r="S54" s="215"/>
      <c r="T54" s="215"/>
      <c r="U54" s="215"/>
      <c r="V54" s="138"/>
      <c r="W54" s="215"/>
      <c r="X54" s="215"/>
      <c r="Y54" s="215"/>
      <c r="Z54" s="215"/>
      <c r="AA54" s="215"/>
      <c r="AB54" s="138"/>
      <c r="AC54" s="215"/>
      <c r="AD54" s="215"/>
      <c r="AE54" s="215"/>
      <c r="AF54" s="121"/>
      <c r="AG54" s="216"/>
      <c r="AH54" s="215"/>
      <c r="AI54" s="215"/>
      <c r="AJ54" s="120" t="s">
        <v>136</v>
      </c>
      <c r="AK54" s="215"/>
      <c r="AL54" s="215"/>
      <c r="AM54" s="215"/>
      <c r="AN54" s="120" t="s">
        <v>136</v>
      </c>
      <c r="AO54" s="215"/>
      <c r="AP54" s="215"/>
      <c r="AQ54" s="215"/>
      <c r="AR54" s="215"/>
      <c r="AS54" s="215"/>
      <c r="AT54" s="215"/>
      <c r="AU54" s="215"/>
      <c r="AV54" s="120" t="s">
        <v>136</v>
      </c>
      <c r="AW54" s="140"/>
      <c r="AX54" s="140"/>
      <c r="AY54" s="215"/>
      <c r="AZ54" s="215"/>
      <c r="BA54" s="215"/>
      <c r="BB54" s="120" t="s">
        <v>136</v>
      </c>
      <c r="BC54" s="215"/>
      <c r="BD54" s="215"/>
      <c r="BE54" s="215"/>
      <c r="BF54" s="120" t="s">
        <v>136</v>
      </c>
      <c r="BG54" s="140"/>
      <c r="BH54" s="123"/>
      <c r="BI54" s="216"/>
      <c r="BJ54" s="215"/>
      <c r="BK54" s="215"/>
      <c r="BL54" s="138"/>
      <c r="BM54" s="215"/>
      <c r="BN54" s="215"/>
      <c r="BO54" s="215"/>
      <c r="BP54" s="138"/>
      <c r="BQ54" s="215"/>
      <c r="BR54" s="215"/>
      <c r="BS54" s="215"/>
      <c r="BT54" s="138"/>
      <c r="BU54" s="215"/>
      <c r="BV54" s="215"/>
      <c r="BW54" s="215"/>
      <c r="BX54" s="138"/>
      <c r="BY54" s="140"/>
      <c r="BZ54" s="140"/>
      <c r="CA54" s="215"/>
      <c r="CB54" s="215"/>
      <c r="CC54" s="215"/>
      <c r="CD54" s="138"/>
      <c r="CE54" s="140"/>
      <c r="CF54" s="121"/>
      <c r="CG54" s="94"/>
      <c r="CH54" s="89"/>
    </row>
    <row r="55" spans="1:86" x14ac:dyDescent="0.25">
      <c r="A55" s="90" t="s">
        <v>115</v>
      </c>
      <c r="B55" s="115">
        <v>0</v>
      </c>
      <c r="C55" s="207"/>
      <c r="D55" s="205" t="s">
        <v>136</v>
      </c>
      <c r="E55" s="119"/>
      <c r="F55" s="138"/>
      <c r="G55" s="138"/>
      <c r="H55" s="138"/>
      <c r="I55" s="138"/>
      <c r="J55" s="138"/>
      <c r="K55" s="138"/>
      <c r="L55" s="138"/>
      <c r="M55" s="138"/>
      <c r="N55" s="138"/>
      <c r="O55" s="138"/>
      <c r="P55" s="120" t="s">
        <v>136</v>
      </c>
      <c r="Q55" s="138"/>
      <c r="R55" s="138"/>
      <c r="S55" s="138"/>
      <c r="T55" s="120" t="s">
        <v>136</v>
      </c>
      <c r="U55" s="138"/>
      <c r="V55" s="138"/>
      <c r="W55" s="138"/>
      <c r="X55" s="120" t="s">
        <v>136</v>
      </c>
      <c r="Y55" s="138"/>
      <c r="Z55" s="138"/>
      <c r="AA55" s="138"/>
      <c r="AB55" s="138"/>
      <c r="AC55" s="138"/>
      <c r="AD55" s="138"/>
      <c r="AE55" s="138"/>
      <c r="AF55" s="138"/>
      <c r="AG55" s="119"/>
      <c r="AH55" s="120" t="s">
        <v>136</v>
      </c>
      <c r="AI55" s="138"/>
      <c r="AJ55" s="120" t="s">
        <v>136</v>
      </c>
      <c r="AK55" s="138"/>
      <c r="AL55" s="120" t="s">
        <v>136</v>
      </c>
      <c r="AM55" s="138"/>
      <c r="AN55" s="120" t="s">
        <v>136</v>
      </c>
      <c r="AO55" s="138"/>
      <c r="AP55" s="120" t="s">
        <v>136</v>
      </c>
      <c r="AQ55" s="138"/>
      <c r="AR55" s="120" t="s">
        <v>136</v>
      </c>
      <c r="AS55" s="138"/>
      <c r="AT55" s="120" t="s">
        <v>136</v>
      </c>
      <c r="AU55" s="138"/>
      <c r="AV55" s="120" t="s">
        <v>136</v>
      </c>
      <c r="AW55" s="138"/>
      <c r="AX55" s="138"/>
      <c r="AY55" s="138"/>
      <c r="AZ55" s="120" t="s">
        <v>136</v>
      </c>
      <c r="BA55" s="138"/>
      <c r="BB55" s="120" t="s">
        <v>136</v>
      </c>
      <c r="BC55" s="138"/>
      <c r="BD55" s="120" t="s">
        <v>136</v>
      </c>
      <c r="BE55" s="138"/>
      <c r="BF55" s="120" t="s">
        <v>136</v>
      </c>
      <c r="BG55" s="138"/>
      <c r="BH55" s="121"/>
      <c r="BI55" s="119"/>
      <c r="BJ55" s="120" t="s">
        <v>136</v>
      </c>
      <c r="BK55" s="138"/>
      <c r="BL55" s="138"/>
      <c r="BM55" s="138"/>
      <c r="BN55" s="138"/>
      <c r="BO55" s="138"/>
      <c r="BP55" s="138"/>
      <c r="BQ55" s="138"/>
      <c r="BR55" s="138"/>
      <c r="BS55" s="138"/>
      <c r="BT55" s="138"/>
      <c r="BU55" s="138"/>
      <c r="BV55" s="120" t="s">
        <v>136</v>
      </c>
      <c r="BW55" s="138"/>
      <c r="BX55" s="138"/>
      <c r="BY55" s="138"/>
      <c r="BZ55" s="120" t="s">
        <v>136</v>
      </c>
      <c r="CA55" s="138"/>
      <c r="CB55" s="138"/>
      <c r="CC55" s="138"/>
      <c r="CD55" s="138"/>
      <c r="CE55" s="138"/>
      <c r="CF55" s="121"/>
      <c r="CG55" s="93">
        <f>IF(O56&lt;&gt;"",2,COUNT(O55,Q55)) + IF(S56&lt;&gt;"",2,COUNT(S55,U55)) + IF(W56&lt;&gt;"",3,COUNT(W55,Y55,AA55)) + IF(AC56&lt;&gt;"",2,COUNT(AC55,AE55)) + IF(AG56&lt;&gt;"",2,COUNT(AG55,AI55)) + IF(AK56&lt;&gt;"",2,COUNT(AK55,AM55)) + IF(AO56&lt;&gt;"",4,COUNT(AO55,AQ55,AS55,AU55)) + IF(AY56&lt;&gt;"",2,COUNT(AY55,BA55)) + IF(BC56&lt;&gt;"",2,COUNT(BC55,BE55)) + IF(BG56&lt;&gt;"",1,COUNT(BG55)) + IF(BI56&lt;&gt;"",2,COUNT(BI55,BK55)) + IF(BM56&lt;&gt;"",2,COUNT(BM55,BO55)) + IF(BQ56&lt;&gt;"",2,COUNT(BQ55,BS55)) + IF(BU56&lt;&gt;"",2,COUNT(BU55,BW55)) + IF(BY56&lt;&gt;"",1,COUNT(BY55))+IF(C55&lt;&gt;"",'Area Schedule'!AQ52,0)</f>
        <v>0</v>
      </c>
      <c r="CH55" s="87">
        <f>IF(E56&lt;&gt;"",2,COUNT(E55,G55)) + IF(I56&lt;&gt;"",1,COUNT(I55)) + IF(K56&lt;&gt;"",1,COUNT(K55)) + IF(AW56&lt;&gt;"",1,COUNT(AW55)) + IF(CA56&lt;&gt;"",2,COUNT(CA55,CC55)) + IF(CE56&lt;&gt;"",1,COUNT(CE55))+IF(C55&lt;&gt;"",'Area Schedule'!AQ53,0)</f>
        <v>0</v>
      </c>
    </row>
    <row r="56" spans="1:86" s="67" customFormat="1" x14ac:dyDescent="0.25">
      <c r="A56" s="88" t="s">
        <v>129</v>
      </c>
      <c r="B56" s="124"/>
      <c r="C56" s="207"/>
      <c r="D56" s="205"/>
      <c r="E56" s="216"/>
      <c r="F56" s="215"/>
      <c r="G56" s="215"/>
      <c r="H56" s="138"/>
      <c r="I56" s="140"/>
      <c r="J56" s="140"/>
      <c r="K56" s="140"/>
      <c r="L56" s="140"/>
      <c r="M56" s="140"/>
      <c r="N56" s="140"/>
      <c r="O56" s="215"/>
      <c r="P56" s="215"/>
      <c r="Q56" s="215"/>
      <c r="R56" s="138"/>
      <c r="S56" s="215"/>
      <c r="T56" s="215"/>
      <c r="U56" s="215"/>
      <c r="V56" s="138"/>
      <c r="W56" s="215"/>
      <c r="X56" s="215"/>
      <c r="Y56" s="215"/>
      <c r="Z56" s="215"/>
      <c r="AA56" s="215"/>
      <c r="AB56" s="138"/>
      <c r="AC56" s="215"/>
      <c r="AD56" s="215"/>
      <c r="AE56" s="215"/>
      <c r="AF56" s="138"/>
      <c r="AG56" s="216"/>
      <c r="AH56" s="215"/>
      <c r="AI56" s="215"/>
      <c r="AJ56" s="120" t="s">
        <v>136</v>
      </c>
      <c r="AK56" s="215"/>
      <c r="AL56" s="215"/>
      <c r="AM56" s="215"/>
      <c r="AN56" s="120" t="s">
        <v>136</v>
      </c>
      <c r="AO56" s="215"/>
      <c r="AP56" s="215"/>
      <c r="AQ56" s="215"/>
      <c r="AR56" s="215"/>
      <c r="AS56" s="215"/>
      <c r="AT56" s="215"/>
      <c r="AU56" s="215"/>
      <c r="AV56" s="120" t="s">
        <v>136</v>
      </c>
      <c r="AW56" s="140"/>
      <c r="AX56" s="140"/>
      <c r="AY56" s="215"/>
      <c r="AZ56" s="215"/>
      <c r="BA56" s="215"/>
      <c r="BB56" s="120" t="s">
        <v>136</v>
      </c>
      <c r="BC56" s="215"/>
      <c r="BD56" s="215"/>
      <c r="BE56" s="215"/>
      <c r="BF56" s="120" t="s">
        <v>136</v>
      </c>
      <c r="BG56" s="140"/>
      <c r="BH56" s="123"/>
      <c r="BI56" s="216"/>
      <c r="BJ56" s="215"/>
      <c r="BK56" s="215"/>
      <c r="BL56" s="138"/>
      <c r="BM56" s="215"/>
      <c r="BN56" s="215"/>
      <c r="BO56" s="215"/>
      <c r="BP56" s="138"/>
      <c r="BQ56" s="215"/>
      <c r="BR56" s="215"/>
      <c r="BS56" s="215"/>
      <c r="BT56" s="138"/>
      <c r="BU56" s="215"/>
      <c r="BV56" s="215"/>
      <c r="BW56" s="215"/>
      <c r="BX56" s="138"/>
      <c r="BY56" s="140"/>
      <c r="BZ56" s="140"/>
      <c r="CA56" s="215"/>
      <c r="CB56" s="215"/>
      <c r="CC56" s="215"/>
      <c r="CD56" s="138"/>
      <c r="CE56" s="140"/>
      <c r="CF56" s="121"/>
      <c r="CG56" s="94"/>
      <c r="CH56" s="89"/>
    </row>
    <row r="57" spans="1:86" x14ac:dyDescent="0.25">
      <c r="A57" s="90" t="s">
        <v>116</v>
      </c>
      <c r="B57" s="115">
        <v>0</v>
      </c>
      <c r="C57" s="207"/>
      <c r="D57" s="205" t="s">
        <v>136</v>
      </c>
      <c r="E57" s="119"/>
      <c r="F57" s="138"/>
      <c r="G57" s="138"/>
      <c r="H57" s="138"/>
      <c r="I57" s="138"/>
      <c r="J57" s="138"/>
      <c r="K57" s="138"/>
      <c r="L57" s="138"/>
      <c r="M57" s="138"/>
      <c r="N57" s="138"/>
      <c r="O57" s="138"/>
      <c r="P57" s="120" t="s">
        <v>136</v>
      </c>
      <c r="Q57" s="138"/>
      <c r="R57" s="120" t="s">
        <v>136</v>
      </c>
      <c r="S57" s="138"/>
      <c r="T57" s="128"/>
      <c r="U57" s="138"/>
      <c r="V57" s="138"/>
      <c r="W57" s="138"/>
      <c r="X57" s="120" t="s">
        <v>136</v>
      </c>
      <c r="Y57" s="138"/>
      <c r="Z57" s="138"/>
      <c r="AA57" s="138"/>
      <c r="AB57" s="138"/>
      <c r="AC57" s="138"/>
      <c r="AD57" s="120" t="s">
        <v>136</v>
      </c>
      <c r="AE57" s="138"/>
      <c r="AF57" s="120" t="s">
        <v>136</v>
      </c>
      <c r="AG57" s="119"/>
      <c r="AH57" s="120" t="s">
        <v>136</v>
      </c>
      <c r="AI57" s="138"/>
      <c r="AJ57" s="120" t="s">
        <v>136</v>
      </c>
      <c r="AK57" s="138"/>
      <c r="AL57" s="120" t="s">
        <v>136</v>
      </c>
      <c r="AM57" s="138"/>
      <c r="AN57" s="120" t="s">
        <v>136</v>
      </c>
      <c r="AO57" s="138"/>
      <c r="AP57" s="120" t="s">
        <v>136</v>
      </c>
      <c r="AQ57" s="138"/>
      <c r="AR57" s="120" t="s">
        <v>136</v>
      </c>
      <c r="AS57" s="138"/>
      <c r="AT57" s="120" t="s">
        <v>136</v>
      </c>
      <c r="AU57" s="138"/>
      <c r="AV57" s="120" t="s">
        <v>136</v>
      </c>
      <c r="AW57" s="138"/>
      <c r="AX57" s="138"/>
      <c r="AY57" s="138"/>
      <c r="AZ57" s="120" t="s">
        <v>136</v>
      </c>
      <c r="BA57" s="138"/>
      <c r="BB57" s="120" t="s">
        <v>136</v>
      </c>
      <c r="BC57" s="138"/>
      <c r="BD57" s="120" t="s">
        <v>136</v>
      </c>
      <c r="BE57" s="138"/>
      <c r="BF57" s="120" t="s">
        <v>136</v>
      </c>
      <c r="BG57" s="138"/>
      <c r="BH57" s="121"/>
      <c r="BI57" s="119"/>
      <c r="BJ57" s="120" t="s">
        <v>136</v>
      </c>
      <c r="BK57" s="138"/>
      <c r="BL57" s="138"/>
      <c r="BM57" s="138"/>
      <c r="BN57" s="138"/>
      <c r="BO57" s="138"/>
      <c r="BP57" s="138"/>
      <c r="BQ57" s="138"/>
      <c r="BR57" s="138"/>
      <c r="BS57" s="138"/>
      <c r="BT57" s="138"/>
      <c r="BU57" s="138"/>
      <c r="BV57" s="120" t="s">
        <v>136</v>
      </c>
      <c r="BW57" s="138"/>
      <c r="BX57" s="120" t="s">
        <v>136</v>
      </c>
      <c r="BY57" s="138"/>
      <c r="BZ57" s="138"/>
      <c r="CA57" s="138"/>
      <c r="CB57" s="138"/>
      <c r="CC57" s="138"/>
      <c r="CD57" s="138"/>
      <c r="CE57" s="138"/>
      <c r="CF57" s="121"/>
      <c r="CG57" s="93">
        <f>IF(O58&lt;&gt;"",2,COUNT(O57,Q57)) + IF(S58&lt;&gt;"",2,COUNT(S57,U57)) + IF(W58&lt;&gt;"",3,COUNT(W57,Y57,AA57)) + IF(AC58&lt;&gt;"",2,COUNT(AC57,AE57)) + IF(AG58&lt;&gt;"",2,COUNT(AG57,AI57)) + IF(AK58&lt;&gt;"",2,COUNT(AK57,AM57)) + IF(AO58&lt;&gt;"",4,COUNT(AO57,AQ57,AS57,AU57)) + IF(AY58&lt;&gt;"",2,COUNT(AY57,BA57)) + IF(BC58&lt;&gt;"",2,COUNT(BC57,BE57)) + IF(BG58&lt;&gt;"",1,COUNT(BG57)) + IF(BI58&lt;&gt;"",2,COUNT(BI57,BK57)) + IF(BM58&lt;&gt;"",2,COUNT(BM57,BO57)) + IF(BQ58&lt;&gt;"",2,COUNT(BQ57,BS57)) + IF(BU58&lt;&gt;"",2,COUNT(BU57,BW57)) + IF(BY58&lt;&gt;"",1,COUNT(BY57))+IF(C57&lt;&gt;"",'Area Schedule'!AQ54,0)</f>
        <v>0</v>
      </c>
      <c r="CH57" s="87">
        <f>IF(E58&lt;&gt;"",2,COUNT(E57,G57)) + IF(I58&lt;&gt;"",1,COUNT(I57)) + IF(K58&lt;&gt;"",1,COUNT(K57)) + IF(AW58&lt;&gt;"",1,COUNT(AW57)) + IF(CA58&lt;&gt;"",2,COUNT(CA57,CC57)) + IF(CE58&lt;&gt;"",1,COUNT(CE57))+IF(C57&lt;&gt;"",'Area Schedule'!AQ55,0)</f>
        <v>0</v>
      </c>
    </row>
    <row r="58" spans="1:86" s="67" customFormat="1" x14ac:dyDescent="0.25">
      <c r="A58" s="88" t="s">
        <v>129</v>
      </c>
      <c r="B58" s="124"/>
      <c r="C58" s="207"/>
      <c r="D58" s="205"/>
      <c r="E58" s="216"/>
      <c r="F58" s="215"/>
      <c r="G58" s="215"/>
      <c r="H58" s="138"/>
      <c r="I58" s="140"/>
      <c r="J58" s="140"/>
      <c r="K58" s="140"/>
      <c r="L58" s="140"/>
      <c r="M58" s="140"/>
      <c r="N58" s="140"/>
      <c r="O58" s="215"/>
      <c r="P58" s="215"/>
      <c r="Q58" s="215"/>
      <c r="R58" s="120" t="s">
        <v>136</v>
      </c>
      <c r="S58" s="215"/>
      <c r="T58" s="215"/>
      <c r="U58" s="215"/>
      <c r="V58" s="138"/>
      <c r="W58" s="215"/>
      <c r="X58" s="215"/>
      <c r="Y58" s="215"/>
      <c r="Z58" s="215"/>
      <c r="AA58" s="215"/>
      <c r="AB58" s="138"/>
      <c r="AC58" s="215"/>
      <c r="AD58" s="215"/>
      <c r="AE58" s="215"/>
      <c r="AF58" s="120" t="s">
        <v>136</v>
      </c>
      <c r="AG58" s="216"/>
      <c r="AH58" s="215"/>
      <c r="AI58" s="215"/>
      <c r="AJ58" s="120" t="s">
        <v>136</v>
      </c>
      <c r="AK58" s="215"/>
      <c r="AL58" s="215"/>
      <c r="AM58" s="215"/>
      <c r="AN58" s="120" t="s">
        <v>136</v>
      </c>
      <c r="AO58" s="215"/>
      <c r="AP58" s="215"/>
      <c r="AQ58" s="215"/>
      <c r="AR58" s="215"/>
      <c r="AS58" s="215"/>
      <c r="AT58" s="215"/>
      <c r="AU58" s="215"/>
      <c r="AV58" s="120" t="s">
        <v>136</v>
      </c>
      <c r="AW58" s="140"/>
      <c r="AX58" s="140"/>
      <c r="AY58" s="215"/>
      <c r="AZ58" s="215"/>
      <c r="BA58" s="215"/>
      <c r="BB58" s="120" t="s">
        <v>136</v>
      </c>
      <c r="BC58" s="215"/>
      <c r="BD58" s="215"/>
      <c r="BE58" s="215"/>
      <c r="BF58" s="120" t="s">
        <v>136</v>
      </c>
      <c r="BG58" s="140"/>
      <c r="BH58" s="123"/>
      <c r="BI58" s="216"/>
      <c r="BJ58" s="215"/>
      <c r="BK58" s="215"/>
      <c r="BL58" s="138"/>
      <c r="BM58" s="215"/>
      <c r="BN58" s="215"/>
      <c r="BO58" s="215"/>
      <c r="BP58" s="138"/>
      <c r="BQ58" s="215"/>
      <c r="BR58" s="215"/>
      <c r="BS58" s="215"/>
      <c r="BT58" s="138"/>
      <c r="BU58" s="215"/>
      <c r="BV58" s="215"/>
      <c r="BW58" s="215"/>
      <c r="BX58" s="120" t="s">
        <v>136</v>
      </c>
      <c r="BY58" s="140"/>
      <c r="BZ58" s="140"/>
      <c r="CA58" s="215"/>
      <c r="CB58" s="215"/>
      <c r="CC58" s="215"/>
      <c r="CD58" s="138"/>
      <c r="CE58" s="140"/>
      <c r="CF58" s="121"/>
      <c r="CG58" s="94"/>
      <c r="CH58" s="89"/>
    </row>
    <row r="59" spans="1:86" x14ac:dyDescent="0.25">
      <c r="A59" s="90" t="s">
        <v>117</v>
      </c>
      <c r="B59" s="115">
        <v>0</v>
      </c>
      <c r="C59" s="207"/>
      <c r="D59" s="205" t="s">
        <v>136</v>
      </c>
      <c r="E59" s="119"/>
      <c r="F59" s="138"/>
      <c r="G59" s="138"/>
      <c r="H59" s="138"/>
      <c r="I59" s="138"/>
      <c r="J59" s="138"/>
      <c r="K59" s="138"/>
      <c r="L59" s="138"/>
      <c r="M59" s="138"/>
      <c r="N59" s="138"/>
      <c r="O59" s="138"/>
      <c r="P59" s="120" t="s">
        <v>136</v>
      </c>
      <c r="Q59" s="138"/>
      <c r="R59" s="138"/>
      <c r="S59" s="138"/>
      <c r="T59" s="138"/>
      <c r="U59" s="138"/>
      <c r="V59" s="138"/>
      <c r="W59" s="138"/>
      <c r="X59" s="120" t="s">
        <v>136</v>
      </c>
      <c r="Y59" s="138"/>
      <c r="Z59" s="138"/>
      <c r="AA59" s="138"/>
      <c r="AB59" s="138"/>
      <c r="AC59" s="138"/>
      <c r="AD59" s="120" t="s">
        <v>136</v>
      </c>
      <c r="AE59" s="138"/>
      <c r="AF59" s="136" t="s">
        <v>136</v>
      </c>
      <c r="AG59" s="119"/>
      <c r="AH59" s="120" t="s">
        <v>136</v>
      </c>
      <c r="AI59" s="138"/>
      <c r="AJ59" s="120" t="s">
        <v>136</v>
      </c>
      <c r="AK59" s="138"/>
      <c r="AL59" s="120" t="s">
        <v>136</v>
      </c>
      <c r="AM59" s="138"/>
      <c r="AN59" s="120" t="s">
        <v>136</v>
      </c>
      <c r="AO59" s="138"/>
      <c r="AP59" s="120" t="s">
        <v>136</v>
      </c>
      <c r="AQ59" s="138"/>
      <c r="AR59" s="120" t="s">
        <v>136</v>
      </c>
      <c r="AS59" s="138"/>
      <c r="AT59" s="120" t="s">
        <v>136</v>
      </c>
      <c r="AU59" s="138"/>
      <c r="AV59" s="120" t="s">
        <v>136</v>
      </c>
      <c r="AW59" s="138"/>
      <c r="AX59" s="138"/>
      <c r="AY59" s="138"/>
      <c r="AZ59" s="120" t="s">
        <v>136</v>
      </c>
      <c r="BA59" s="138"/>
      <c r="BB59" s="120" t="s">
        <v>136</v>
      </c>
      <c r="BC59" s="138"/>
      <c r="BD59" s="120" t="s">
        <v>136</v>
      </c>
      <c r="BE59" s="138"/>
      <c r="BF59" s="120" t="s">
        <v>136</v>
      </c>
      <c r="BG59" s="138"/>
      <c r="BH59" s="121"/>
      <c r="BI59" s="119"/>
      <c r="BJ59" s="138"/>
      <c r="BK59" s="138"/>
      <c r="BL59" s="138"/>
      <c r="BM59" s="138"/>
      <c r="BN59" s="138"/>
      <c r="BO59" s="138"/>
      <c r="BP59" s="138"/>
      <c r="BQ59" s="138"/>
      <c r="BR59" s="138"/>
      <c r="BS59" s="138"/>
      <c r="BT59" s="138"/>
      <c r="BU59" s="138"/>
      <c r="BV59" s="120" t="s">
        <v>136</v>
      </c>
      <c r="BW59" s="138"/>
      <c r="BX59" s="120" t="s">
        <v>136</v>
      </c>
      <c r="BY59" s="138"/>
      <c r="BZ59" s="138"/>
      <c r="CA59" s="138"/>
      <c r="CB59" s="138"/>
      <c r="CC59" s="138"/>
      <c r="CD59" s="138"/>
      <c r="CE59" s="138"/>
      <c r="CF59" s="121"/>
      <c r="CG59" s="93">
        <f>IF(O60&lt;&gt;"",2,COUNT(O59,Q59)) + IF(S60&lt;&gt;"",2,COUNT(S59,U59)) + IF(W60&lt;&gt;"",3,COUNT(W59,Y59,AA59)) + IF(AC60&lt;&gt;"",2,COUNT(AC59,AE59)) + IF(AG60&lt;&gt;"",2,COUNT(AG59,AI59)) + IF(AK60&lt;&gt;"",2,COUNT(AK59,AM59)) + IF(AO60&lt;&gt;"",4,COUNT(AO59,AQ59,AS59,AU59)) + IF(AY60&lt;&gt;"",2,COUNT(AY59,BA59)) + IF(BC60&lt;&gt;"",2,COUNT(BC59,BE59)) + IF(BG60&lt;&gt;"",1,COUNT(BG59)) + IF(BI60&lt;&gt;"",2,COUNT(BI59,BK59)) + IF(BM60&lt;&gt;"",2,COUNT(BM59,BO59)) + IF(BQ60&lt;&gt;"",2,COUNT(BQ59,BS59)) + IF(BU60&lt;&gt;"",2,COUNT(BU59,BW59)) + IF(BY60&lt;&gt;"",1,COUNT(BY59))+IF(C59&lt;&gt;"",'Area Schedule'!AQ56,0)</f>
        <v>0</v>
      </c>
      <c r="CH59" s="87">
        <f>IF(E60&lt;&gt;"",2,COUNT(E59,G59)) + IF(I60&lt;&gt;"",1,COUNT(I59)) + IF(K60&lt;&gt;"",1,COUNT(K59)) + IF(AW60&lt;&gt;"",1,COUNT(AW59)) + IF(CA60&lt;&gt;"",2,COUNT(CA59,CC59)) + IF(CE60&lt;&gt;"",1,COUNT(CE59))+IF(C59&lt;&gt;"",'Area Schedule'!AQ57,0)</f>
        <v>0</v>
      </c>
    </row>
    <row r="60" spans="1:86" s="67" customFormat="1" x14ac:dyDescent="0.25">
      <c r="A60" s="88" t="s">
        <v>129</v>
      </c>
      <c r="B60" s="124"/>
      <c r="C60" s="207"/>
      <c r="D60" s="205"/>
      <c r="E60" s="216"/>
      <c r="F60" s="215"/>
      <c r="G60" s="215"/>
      <c r="H60" s="138"/>
      <c r="I60" s="140"/>
      <c r="J60" s="140"/>
      <c r="K60" s="140"/>
      <c r="L60" s="140"/>
      <c r="M60" s="140"/>
      <c r="N60" s="140"/>
      <c r="O60" s="215"/>
      <c r="P60" s="215"/>
      <c r="Q60" s="215"/>
      <c r="R60" s="138"/>
      <c r="S60" s="215"/>
      <c r="T60" s="215"/>
      <c r="U60" s="215"/>
      <c r="V60" s="138"/>
      <c r="W60" s="215"/>
      <c r="X60" s="215"/>
      <c r="Y60" s="215"/>
      <c r="Z60" s="215"/>
      <c r="AA60" s="215"/>
      <c r="AB60" s="138"/>
      <c r="AC60" s="215"/>
      <c r="AD60" s="215"/>
      <c r="AE60" s="215"/>
      <c r="AF60" s="136" t="s">
        <v>136</v>
      </c>
      <c r="AG60" s="216"/>
      <c r="AH60" s="215"/>
      <c r="AI60" s="215"/>
      <c r="AJ60" s="120" t="s">
        <v>136</v>
      </c>
      <c r="AK60" s="215"/>
      <c r="AL60" s="215"/>
      <c r="AM60" s="215"/>
      <c r="AN60" s="120" t="s">
        <v>136</v>
      </c>
      <c r="AO60" s="215"/>
      <c r="AP60" s="215"/>
      <c r="AQ60" s="215"/>
      <c r="AR60" s="215"/>
      <c r="AS60" s="215"/>
      <c r="AT60" s="215"/>
      <c r="AU60" s="215"/>
      <c r="AV60" s="120" t="s">
        <v>136</v>
      </c>
      <c r="AW60" s="140"/>
      <c r="AX60" s="140"/>
      <c r="AY60" s="215"/>
      <c r="AZ60" s="215"/>
      <c r="BA60" s="215"/>
      <c r="BB60" s="120" t="s">
        <v>136</v>
      </c>
      <c r="BC60" s="215"/>
      <c r="BD60" s="215"/>
      <c r="BE60" s="215"/>
      <c r="BF60" s="120" t="s">
        <v>136</v>
      </c>
      <c r="BG60" s="140"/>
      <c r="BH60" s="123"/>
      <c r="BI60" s="216"/>
      <c r="BJ60" s="215"/>
      <c r="BK60" s="215"/>
      <c r="BL60" s="138"/>
      <c r="BM60" s="215"/>
      <c r="BN60" s="215"/>
      <c r="BO60" s="215"/>
      <c r="BP60" s="138"/>
      <c r="BQ60" s="215"/>
      <c r="BR60" s="215"/>
      <c r="BS60" s="215"/>
      <c r="BT60" s="138"/>
      <c r="BU60" s="215"/>
      <c r="BV60" s="215"/>
      <c r="BW60" s="215"/>
      <c r="BX60" s="120" t="s">
        <v>136</v>
      </c>
      <c r="BY60" s="140"/>
      <c r="BZ60" s="140"/>
      <c r="CA60" s="215"/>
      <c r="CB60" s="215"/>
      <c r="CC60" s="215"/>
      <c r="CD60" s="138"/>
      <c r="CE60" s="140"/>
      <c r="CF60" s="121"/>
      <c r="CG60" s="94"/>
      <c r="CH60" s="89"/>
    </row>
    <row r="61" spans="1:86" x14ac:dyDescent="0.25">
      <c r="A61" s="90" t="s">
        <v>118</v>
      </c>
      <c r="B61" s="115">
        <v>0</v>
      </c>
      <c r="C61" s="207"/>
      <c r="D61" s="205" t="s">
        <v>136</v>
      </c>
      <c r="E61" s="119"/>
      <c r="F61" s="138"/>
      <c r="G61" s="138"/>
      <c r="H61" s="138"/>
      <c r="I61" s="138"/>
      <c r="J61" s="138"/>
      <c r="K61" s="138"/>
      <c r="L61" s="138"/>
      <c r="M61" s="138"/>
      <c r="N61" s="138"/>
      <c r="O61" s="138"/>
      <c r="P61" s="120" t="s">
        <v>136</v>
      </c>
      <c r="Q61" s="138"/>
      <c r="R61" s="120" t="s">
        <v>136</v>
      </c>
      <c r="S61" s="138"/>
      <c r="T61" s="138"/>
      <c r="U61" s="138"/>
      <c r="V61" s="138"/>
      <c r="W61" s="138"/>
      <c r="X61" s="120" t="s">
        <v>136</v>
      </c>
      <c r="Y61" s="138"/>
      <c r="Z61" s="138"/>
      <c r="AA61" s="138"/>
      <c r="AB61" s="138"/>
      <c r="AC61" s="138"/>
      <c r="AD61" s="138"/>
      <c r="AE61" s="138"/>
      <c r="AF61" s="121"/>
      <c r="AG61" s="119"/>
      <c r="AH61" s="120" t="s">
        <v>136</v>
      </c>
      <c r="AI61" s="138"/>
      <c r="AJ61" s="120" t="s">
        <v>136</v>
      </c>
      <c r="AK61" s="138"/>
      <c r="AL61" s="120" t="s">
        <v>136</v>
      </c>
      <c r="AM61" s="138"/>
      <c r="AN61" s="120" t="s">
        <v>136</v>
      </c>
      <c r="AO61" s="138"/>
      <c r="AP61" s="120" t="s">
        <v>136</v>
      </c>
      <c r="AQ61" s="138"/>
      <c r="AR61" s="120" t="s">
        <v>136</v>
      </c>
      <c r="AS61" s="138"/>
      <c r="AT61" s="120" t="s">
        <v>136</v>
      </c>
      <c r="AU61" s="138"/>
      <c r="AV61" s="120" t="s">
        <v>136</v>
      </c>
      <c r="AW61" s="138"/>
      <c r="AX61" s="138"/>
      <c r="AY61" s="138"/>
      <c r="AZ61" s="120" t="s">
        <v>136</v>
      </c>
      <c r="BA61" s="138"/>
      <c r="BB61" s="120" t="s">
        <v>136</v>
      </c>
      <c r="BC61" s="138"/>
      <c r="BD61" s="120" t="s">
        <v>136</v>
      </c>
      <c r="BE61" s="138"/>
      <c r="BF61" s="120" t="s">
        <v>136</v>
      </c>
      <c r="BG61" s="138"/>
      <c r="BH61" s="121"/>
      <c r="BI61" s="119"/>
      <c r="BJ61" s="120" t="s">
        <v>136</v>
      </c>
      <c r="BK61" s="138"/>
      <c r="BL61" s="120" t="s">
        <v>136</v>
      </c>
      <c r="BM61" s="138"/>
      <c r="BN61" s="138"/>
      <c r="BO61" s="138"/>
      <c r="BP61" s="138"/>
      <c r="BQ61" s="138"/>
      <c r="BR61" s="138"/>
      <c r="BS61" s="138"/>
      <c r="BT61" s="138"/>
      <c r="BU61" s="138"/>
      <c r="BV61" s="120" t="s">
        <v>136</v>
      </c>
      <c r="BW61" s="138"/>
      <c r="BX61" s="138"/>
      <c r="BY61" s="138"/>
      <c r="BZ61" s="120" t="s">
        <v>136</v>
      </c>
      <c r="CA61" s="138"/>
      <c r="CB61" s="138"/>
      <c r="CC61" s="138"/>
      <c r="CD61" s="138"/>
      <c r="CE61" s="138"/>
      <c r="CF61" s="121"/>
      <c r="CG61" s="93">
        <f>IF(O62&lt;&gt;"",2,COUNT(O61,Q61)) + IF(S62&lt;&gt;"",2,COUNT(S61,U61)) + IF(W62&lt;&gt;"",3,COUNT(W61,Y61,AA61)) + IF(AC62&lt;&gt;"",2,COUNT(AC61,AE61)) + IF(AG62&lt;&gt;"",2,COUNT(AG61,AI61)) + IF(AK62&lt;&gt;"",2,COUNT(AK61,AM61)) + IF(AO62&lt;&gt;"",4,COUNT(AO61,AQ61,AS61,AU61)) + IF(AY62&lt;&gt;"",2,COUNT(AY61,BA61)) + IF(BC62&lt;&gt;"",2,COUNT(BC61,BE61)) + IF(BG62&lt;&gt;"",1,COUNT(BG61)) + IF(BI62&lt;&gt;"",2,COUNT(BI61,BK61)) + IF(BM62&lt;&gt;"",2,COUNT(BM61,BO61)) + IF(BQ62&lt;&gt;"",2,COUNT(BQ61,BS61)) + IF(BU62&lt;&gt;"",2,COUNT(BU61,BW61)) + IF(BY62&lt;&gt;"",1,COUNT(BY61))+IF(C61&lt;&gt;"",'Area Schedule'!AQ58,0)</f>
        <v>0</v>
      </c>
      <c r="CH61" s="87">
        <f>IF(E62&lt;&gt;"",2,COUNT(E61,G61)) + IF(I62&lt;&gt;"",1,COUNT(I61)) + IF(K62&lt;&gt;"",1,COUNT(K61)) + IF(AW62&lt;&gt;"",1,COUNT(AW61)) + IF(CA62&lt;&gt;"",2,COUNT(CA61,CC61)) + IF(CE62&lt;&gt;"",1,COUNT(CE61))+IF(C61&lt;&gt;"",'Area Schedule'!AQ59,0)</f>
        <v>0</v>
      </c>
    </row>
    <row r="62" spans="1:86" s="67" customFormat="1" x14ac:dyDescent="0.25">
      <c r="A62" s="88" t="s">
        <v>129</v>
      </c>
      <c r="B62" s="124"/>
      <c r="C62" s="207"/>
      <c r="D62" s="205"/>
      <c r="E62" s="216"/>
      <c r="F62" s="215"/>
      <c r="G62" s="215"/>
      <c r="H62" s="138"/>
      <c r="I62" s="140"/>
      <c r="J62" s="140"/>
      <c r="K62" s="140"/>
      <c r="L62" s="140"/>
      <c r="M62" s="140"/>
      <c r="N62" s="140"/>
      <c r="O62" s="215"/>
      <c r="P62" s="215"/>
      <c r="Q62" s="215"/>
      <c r="R62" s="120" t="s">
        <v>136</v>
      </c>
      <c r="S62" s="215"/>
      <c r="T62" s="215"/>
      <c r="U62" s="215"/>
      <c r="V62" s="138"/>
      <c r="W62" s="215"/>
      <c r="X62" s="215"/>
      <c r="Y62" s="215"/>
      <c r="Z62" s="215"/>
      <c r="AA62" s="215"/>
      <c r="AB62" s="138"/>
      <c r="AC62" s="215"/>
      <c r="AD62" s="215"/>
      <c r="AE62" s="215"/>
      <c r="AF62" s="121"/>
      <c r="AG62" s="216"/>
      <c r="AH62" s="215"/>
      <c r="AI62" s="215"/>
      <c r="AJ62" s="120" t="s">
        <v>136</v>
      </c>
      <c r="AK62" s="215"/>
      <c r="AL62" s="215"/>
      <c r="AM62" s="215"/>
      <c r="AN62" s="120" t="s">
        <v>136</v>
      </c>
      <c r="AO62" s="215"/>
      <c r="AP62" s="215"/>
      <c r="AQ62" s="215"/>
      <c r="AR62" s="215"/>
      <c r="AS62" s="215"/>
      <c r="AT62" s="215"/>
      <c r="AU62" s="215"/>
      <c r="AV62" s="120" t="s">
        <v>136</v>
      </c>
      <c r="AW62" s="140"/>
      <c r="AX62" s="140"/>
      <c r="AY62" s="215"/>
      <c r="AZ62" s="215"/>
      <c r="BA62" s="215"/>
      <c r="BB62" s="120" t="s">
        <v>136</v>
      </c>
      <c r="BC62" s="215"/>
      <c r="BD62" s="215"/>
      <c r="BE62" s="215"/>
      <c r="BF62" s="120" t="s">
        <v>136</v>
      </c>
      <c r="BG62" s="140"/>
      <c r="BH62" s="123"/>
      <c r="BI62" s="216"/>
      <c r="BJ62" s="215"/>
      <c r="BK62" s="215"/>
      <c r="BL62" s="120" t="s">
        <v>136</v>
      </c>
      <c r="BM62" s="215"/>
      <c r="BN62" s="215"/>
      <c r="BO62" s="215"/>
      <c r="BP62" s="138"/>
      <c r="BQ62" s="215"/>
      <c r="BR62" s="215"/>
      <c r="BS62" s="215"/>
      <c r="BT62" s="138"/>
      <c r="BU62" s="215"/>
      <c r="BV62" s="215"/>
      <c r="BW62" s="215"/>
      <c r="BX62" s="138"/>
      <c r="BY62" s="140"/>
      <c r="BZ62" s="140"/>
      <c r="CA62" s="215"/>
      <c r="CB62" s="215"/>
      <c r="CC62" s="215"/>
      <c r="CD62" s="138"/>
      <c r="CE62" s="140"/>
      <c r="CF62" s="121"/>
      <c r="CG62" s="94"/>
      <c r="CH62" s="89"/>
    </row>
    <row r="63" spans="1:86" x14ac:dyDescent="0.25">
      <c r="A63" s="86" t="s">
        <v>119</v>
      </c>
      <c r="B63" s="115">
        <v>0</v>
      </c>
      <c r="C63" s="207"/>
      <c r="D63" s="205" t="s">
        <v>136</v>
      </c>
      <c r="E63" s="119"/>
      <c r="F63" s="138"/>
      <c r="G63" s="138"/>
      <c r="H63" s="138"/>
      <c r="I63" s="138"/>
      <c r="J63" s="138"/>
      <c r="K63" s="138"/>
      <c r="L63" s="138"/>
      <c r="M63" s="138"/>
      <c r="N63" s="138"/>
      <c r="O63" s="138"/>
      <c r="P63" s="120" t="s">
        <v>136</v>
      </c>
      <c r="Q63" s="138"/>
      <c r="R63" s="120" t="s">
        <v>136</v>
      </c>
      <c r="S63" s="138"/>
      <c r="T63" s="138"/>
      <c r="U63" s="138"/>
      <c r="V63" s="138"/>
      <c r="W63" s="138"/>
      <c r="X63" s="120" t="s">
        <v>136</v>
      </c>
      <c r="Y63" s="138"/>
      <c r="Z63" s="138"/>
      <c r="AA63" s="138"/>
      <c r="AB63" s="138"/>
      <c r="AC63" s="138"/>
      <c r="AD63" s="138"/>
      <c r="AE63" s="138"/>
      <c r="AF63" s="121"/>
      <c r="AG63" s="119"/>
      <c r="AH63" s="120" t="s">
        <v>136</v>
      </c>
      <c r="AI63" s="138"/>
      <c r="AJ63" s="120" t="s">
        <v>136</v>
      </c>
      <c r="AK63" s="138"/>
      <c r="AL63" s="120" t="s">
        <v>136</v>
      </c>
      <c r="AM63" s="138"/>
      <c r="AN63" s="120" t="s">
        <v>136</v>
      </c>
      <c r="AO63" s="138"/>
      <c r="AP63" s="120" t="s">
        <v>136</v>
      </c>
      <c r="AQ63" s="138"/>
      <c r="AR63" s="120" t="s">
        <v>136</v>
      </c>
      <c r="AS63" s="138"/>
      <c r="AT63" s="120" t="s">
        <v>136</v>
      </c>
      <c r="AU63" s="138"/>
      <c r="AV63" s="120" t="s">
        <v>136</v>
      </c>
      <c r="AW63" s="138"/>
      <c r="AX63" s="138"/>
      <c r="AY63" s="138"/>
      <c r="AZ63" s="120" t="s">
        <v>136</v>
      </c>
      <c r="BA63" s="138"/>
      <c r="BB63" s="120" t="s">
        <v>136</v>
      </c>
      <c r="BC63" s="138"/>
      <c r="BD63" s="138"/>
      <c r="BE63" s="138"/>
      <c r="BF63" s="138"/>
      <c r="BG63" s="138"/>
      <c r="BH63" s="121"/>
      <c r="BI63" s="119"/>
      <c r="BJ63" s="120" t="s">
        <v>136</v>
      </c>
      <c r="BK63" s="138"/>
      <c r="BL63" s="138"/>
      <c r="BM63" s="138"/>
      <c r="BN63" s="138"/>
      <c r="BO63" s="138"/>
      <c r="BP63" s="138"/>
      <c r="BQ63" s="138"/>
      <c r="BR63" s="138"/>
      <c r="BS63" s="138"/>
      <c r="BT63" s="138"/>
      <c r="BU63" s="138"/>
      <c r="BV63" s="120" t="s">
        <v>136</v>
      </c>
      <c r="BW63" s="138"/>
      <c r="BX63" s="120" t="s">
        <v>136</v>
      </c>
      <c r="BY63" s="138"/>
      <c r="BZ63" s="138"/>
      <c r="CA63" s="138"/>
      <c r="CB63" s="138"/>
      <c r="CC63" s="138"/>
      <c r="CD63" s="138"/>
      <c r="CE63" s="138"/>
      <c r="CF63" s="121"/>
      <c r="CG63" s="93">
        <f>IF(O64&lt;&gt;"",2,COUNT(O63,Q63)) + IF(S64&lt;&gt;"",2,COUNT(S63,U63)) + IF(W64&lt;&gt;"",3,COUNT(W63,Y63,AA63)) + IF(AC64&lt;&gt;"",2,COUNT(AC63,AE63)) + IF(AG64&lt;&gt;"",2,COUNT(AG63,AI63)) + IF(AK64&lt;&gt;"",2,COUNT(AK63,AM63)) + IF(AO64&lt;&gt;"",4,COUNT(AO63,AQ63,AS63,AU63)) + IF(AY64&lt;&gt;"",2,COUNT(AY63,BA63)) + IF(BC64&lt;&gt;"",2,COUNT(BC63,BE63)) + IF(BG64&lt;&gt;"",1,COUNT(BG63)) + IF(BI64&lt;&gt;"",2,COUNT(BI63,BK63)) + IF(BM64&lt;&gt;"",2,COUNT(BM63,BO63)) + IF(BQ64&lt;&gt;"",2,COUNT(BQ63,BS63)) + IF(BU64&lt;&gt;"",2,COUNT(BU63,BW63)) + IF(BY64&lt;&gt;"",1,COUNT(BY63))+IF(C63&lt;&gt;"",'Area Schedule'!AQ60,0)</f>
        <v>0</v>
      </c>
      <c r="CH63" s="87">
        <f>IF(E64&lt;&gt;"",2,COUNT(E63,G63)) + IF(I64&lt;&gt;"",1,COUNT(I63)) + IF(K64&lt;&gt;"",1,COUNT(K63)) + IF(AW64&lt;&gt;"",1,COUNT(AW63)) + IF(CA64&lt;&gt;"",2,COUNT(CA63,CC63)) + IF(CE64&lt;&gt;"",1,COUNT(CE63))+IF(C63&lt;&gt;"",'Area Schedule'!AQ61,0)</f>
        <v>0</v>
      </c>
    </row>
    <row r="64" spans="1:86" s="67" customFormat="1" x14ac:dyDescent="0.25">
      <c r="A64" s="88" t="s">
        <v>129</v>
      </c>
      <c r="B64" s="124"/>
      <c r="C64" s="207"/>
      <c r="D64" s="205"/>
      <c r="E64" s="216"/>
      <c r="F64" s="215"/>
      <c r="G64" s="215"/>
      <c r="H64" s="138"/>
      <c r="I64" s="140"/>
      <c r="J64" s="140"/>
      <c r="K64" s="140"/>
      <c r="L64" s="140"/>
      <c r="M64" s="140"/>
      <c r="N64" s="140"/>
      <c r="O64" s="215"/>
      <c r="P64" s="215"/>
      <c r="Q64" s="215"/>
      <c r="R64" s="120" t="s">
        <v>136</v>
      </c>
      <c r="S64" s="215"/>
      <c r="T64" s="215"/>
      <c r="U64" s="215"/>
      <c r="V64" s="138"/>
      <c r="W64" s="215"/>
      <c r="X64" s="215"/>
      <c r="Y64" s="215"/>
      <c r="Z64" s="215"/>
      <c r="AA64" s="215"/>
      <c r="AB64" s="138"/>
      <c r="AC64" s="215"/>
      <c r="AD64" s="215"/>
      <c r="AE64" s="215"/>
      <c r="AF64" s="121"/>
      <c r="AG64" s="216"/>
      <c r="AH64" s="215"/>
      <c r="AI64" s="215"/>
      <c r="AJ64" s="120" t="s">
        <v>136</v>
      </c>
      <c r="AK64" s="215"/>
      <c r="AL64" s="215"/>
      <c r="AM64" s="215"/>
      <c r="AN64" s="120" t="s">
        <v>136</v>
      </c>
      <c r="AO64" s="215"/>
      <c r="AP64" s="215"/>
      <c r="AQ64" s="215"/>
      <c r="AR64" s="215"/>
      <c r="AS64" s="215"/>
      <c r="AT64" s="215"/>
      <c r="AU64" s="215"/>
      <c r="AV64" s="120" t="s">
        <v>136</v>
      </c>
      <c r="AW64" s="140"/>
      <c r="AX64" s="140"/>
      <c r="AY64" s="215"/>
      <c r="AZ64" s="215"/>
      <c r="BA64" s="215"/>
      <c r="BB64" s="120" t="s">
        <v>136</v>
      </c>
      <c r="BC64" s="215"/>
      <c r="BD64" s="215"/>
      <c r="BE64" s="215"/>
      <c r="BF64" s="138"/>
      <c r="BG64" s="140"/>
      <c r="BH64" s="123"/>
      <c r="BI64" s="216"/>
      <c r="BJ64" s="215"/>
      <c r="BK64" s="215"/>
      <c r="BL64" s="138"/>
      <c r="BM64" s="215"/>
      <c r="BN64" s="215"/>
      <c r="BO64" s="215"/>
      <c r="BP64" s="138"/>
      <c r="BQ64" s="215"/>
      <c r="BR64" s="215"/>
      <c r="BS64" s="215"/>
      <c r="BT64" s="138"/>
      <c r="BU64" s="215"/>
      <c r="BV64" s="215"/>
      <c r="BW64" s="215"/>
      <c r="BX64" s="120" t="s">
        <v>136</v>
      </c>
      <c r="BY64" s="140"/>
      <c r="BZ64" s="140"/>
      <c r="CA64" s="215"/>
      <c r="CB64" s="215"/>
      <c r="CC64" s="215"/>
      <c r="CD64" s="138"/>
      <c r="CE64" s="140"/>
      <c r="CF64" s="121"/>
      <c r="CG64" s="94"/>
      <c r="CH64" s="89"/>
    </row>
    <row r="65" spans="1:86" x14ac:dyDescent="0.25">
      <c r="A65" s="86" t="s">
        <v>120</v>
      </c>
      <c r="B65" s="115">
        <v>0</v>
      </c>
      <c r="C65" s="207"/>
      <c r="D65" s="205" t="s">
        <v>136</v>
      </c>
      <c r="E65" s="119"/>
      <c r="F65" s="138"/>
      <c r="G65" s="138"/>
      <c r="H65" s="138"/>
      <c r="I65" s="138"/>
      <c r="J65" s="138"/>
      <c r="K65" s="138"/>
      <c r="L65" s="138"/>
      <c r="M65" s="138"/>
      <c r="N65" s="138"/>
      <c r="O65" s="138"/>
      <c r="P65" s="120" t="s">
        <v>136</v>
      </c>
      <c r="Q65" s="138"/>
      <c r="R65" s="138"/>
      <c r="S65" s="138"/>
      <c r="T65" s="120" t="s">
        <v>136</v>
      </c>
      <c r="U65" s="138"/>
      <c r="V65" s="138"/>
      <c r="W65" s="138"/>
      <c r="X65" s="120" t="s">
        <v>136</v>
      </c>
      <c r="Y65" s="138"/>
      <c r="Z65" s="138"/>
      <c r="AA65" s="138"/>
      <c r="AB65" s="138"/>
      <c r="AC65" s="138"/>
      <c r="AD65" s="120" t="s">
        <v>136</v>
      </c>
      <c r="AE65" s="138"/>
      <c r="AF65" s="121"/>
      <c r="AG65" s="119"/>
      <c r="AH65" s="120" t="s">
        <v>136</v>
      </c>
      <c r="AI65" s="138"/>
      <c r="AJ65" s="120" t="s">
        <v>136</v>
      </c>
      <c r="AK65" s="138"/>
      <c r="AL65" s="120" t="s">
        <v>136</v>
      </c>
      <c r="AM65" s="138"/>
      <c r="AN65" s="120" t="s">
        <v>136</v>
      </c>
      <c r="AO65" s="138"/>
      <c r="AP65" s="120" t="s">
        <v>136</v>
      </c>
      <c r="AQ65" s="138"/>
      <c r="AR65" s="120" t="s">
        <v>136</v>
      </c>
      <c r="AS65" s="138"/>
      <c r="AT65" s="120" t="s">
        <v>136</v>
      </c>
      <c r="AU65" s="138"/>
      <c r="AV65" s="120" t="s">
        <v>136</v>
      </c>
      <c r="AW65" s="138"/>
      <c r="AX65" s="138"/>
      <c r="AY65" s="138"/>
      <c r="AZ65" s="120" t="s">
        <v>136</v>
      </c>
      <c r="BA65" s="138"/>
      <c r="BB65" s="120" t="s">
        <v>136</v>
      </c>
      <c r="BC65" s="138"/>
      <c r="BD65" s="120" t="s">
        <v>136</v>
      </c>
      <c r="BE65" s="138"/>
      <c r="BF65" s="120" t="s">
        <v>136</v>
      </c>
      <c r="BG65" s="138"/>
      <c r="BH65" s="121"/>
      <c r="BI65" s="119"/>
      <c r="BJ65" s="120" t="s">
        <v>136</v>
      </c>
      <c r="BK65" s="138"/>
      <c r="BL65" s="138"/>
      <c r="BM65" s="138"/>
      <c r="BN65" s="138"/>
      <c r="BO65" s="138"/>
      <c r="BP65" s="138"/>
      <c r="BQ65" s="138"/>
      <c r="BR65" s="138"/>
      <c r="BS65" s="138"/>
      <c r="BT65" s="138"/>
      <c r="BU65" s="138"/>
      <c r="BV65" s="120" t="s">
        <v>136</v>
      </c>
      <c r="BW65" s="138"/>
      <c r="BX65" s="138"/>
      <c r="BY65" s="138"/>
      <c r="BZ65" s="120" t="s">
        <v>136</v>
      </c>
      <c r="CA65" s="138"/>
      <c r="CB65" s="138"/>
      <c r="CC65" s="138"/>
      <c r="CD65" s="138"/>
      <c r="CE65" s="138"/>
      <c r="CF65" s="121"/>
      <c r="CG65" s="93">
        <f>IF(O66&lt;&gt;"",2,COUNT(O65,Q65)) + IF(S66&lt;&gt;"",2,COUNT(S65,U65)) + IF(W66&lt;&gt;"",3,COUNT(W65,Y65,AA65)) + IF(AC66&lt;&gt;"",2,COUNT(AC65,AE65)) + IF(AG66&lt;&gt;"",2,COUNT(AG65,AI65)) + IF(AK66&lt;&gt;"",2,COUNT(AK65,AM65)) + IF(AO66&lt;&gt;"",4,COUNT(AO65,AQ65,AS65,AU65)) + IF(AY66&lt;&gt;"",2,COUNT(AY65,BA65)) + IF(BC66&lt;&gt;"",2,COUNT(BC65,BE65)) + IF(BG66&lt;&gt;"",1,COUNT(BG65)) + IF(BI66&lt;&gt;"",2,COUNT(BI65,BK65)) + IF(BM66&lt;&gt;"",2,COUNT(BM65,BO65)) + IF(BQ66&lt;&gt;"",2,COUNT(BQ65,BS65)) + IF(BU66&lt;&gt;"",2,COUNT(BU65,BW65)) + IF(BY66&lt;&gt;"",1,COUNT(BY65))+IF(C65&lt;&gt;"",'Area Schedule'!AQ62,0)</f>
        <v>0</v>
      </c>
      <c r="CH65" s="87">
        <f>IF(E66&lt;&gt;"",2,COUNT(E65,G65)) + IF(I66&lt;&gt;"",1,COUNT(I65)) + IF(K66&lt;&gt;"",1,COUNT(K65)) + IF(AW66&lt;&gt;"",1,COUNT(AW65)) + IF(CA66&lt;&gt;"",2,COUNT(CA65,CC65)) + IF(CE66&lt;&gt;"",1,COUNT(CE65))+IF(C65&lt;&gt;"",'Area Schedule'!AQ63,0)</f>
        <v>0</v>
      </c>
    </row>
    <row r="66" spans="1:86" s="67" customFormat="1" x14ac:dyDescent="0.25">
      <c r="A66" s="88" t="s">
        <v>129</v>
      </c>
      <c r="B66" s="124"/>
      <c r="C66" s="207"/>
      <c r="D66" s="205"/>
      <c r="E66" s="216"/>
      <c r="F66" s="215"/>
      <c r="G66" s="215"/>
      <c r="H66" s="138"/>
      <c r="I66" s="140"/>
      <c r="J66" s="140"/>
      <c r="K66" s="140"/>
      <c r="L66" s="140"/>
      <c r="M66" s="140"/>
      <c r="N66" s="140"/>
      <c r="O66" s="215"/>
      <c r="P66" s="215"/>
      <c r="Q66" s="215"/>
      <c r="R66" s="138"/>
      <c r="S66" s="215"/>
      <c r="T66" s="215"/>
      <c r="U66" s="215"/>
      <c r="V66" s="138"/>
      <c r="W66" s="215"/>
      <c r="X66" s="215"/>
      <c r="Y66" s="215"/>
      <c r="Z66" s="215"/>
      <c r="AA66" s="215"/>
      <c r="AB66" s="138"/>
      <c r="AC66" s="215"/>
      <c r="AD66" s="215"/>
      <c r="AE66" s="215"/>
      <c r="AF66" s="121"/>
      <c r="AG66" s="216"/>
      <c r="AH66" s="215"/>
      <c r="AI66" s="215"/>
      <c r="AJ66" s="120" t="s">
        <v>136</v>
      </c>
      <c r="AK66" s="215"/>
      <c r="AL66" s="215"/>
      <c r="AM66" s="215"/>
      <c r="AN66" s="120" t="s">
        <v>136</v>
      </c>
      <c r="AO66" s="215"/>
      <c r="AP66" s="215"/>
      <c r="AQ66" s="215"/>
      <c r="AR66" s="215"/>
      <c r="AS66" s="215"/>
      <c r="AT66" s="215"/>
      <c r="AU66" s="215"/>
      <c r="AV66" s="120" t="s">
        <v>136</v>
      </c>
      <c r="AW66" s="140"/>
      <c r="AX66" s="140"/>
      <c r="AY66" s="215"/>
      <c r="AZ66" s="215"/>
      <c r="BA66" s="215"/>
      <c r="BB66" s="120" t="s">
        <v>136</v>
      </c>
      <c r="BC66" s="215"/>
      <c r="BD66" s="215"/>
      <c r="BE66" s="215"/>
      <c r="BF66" s="120" t="s">
        <v>136</v>
      </c>
      <c r="BG66" s="140"/>
      <c r="BH66" s="123"/>
      <c r="BI66" s="216"/>
      <c r="BJ66" s="215"/>
      <c r="BK66" s="215"/>
      <c r="BL66" s="138"/>
      <c r="BM66" s="215"/>
      <c r="BN66" s="215"/>
      <c r="BO66" s="215"/>
      <c r="BP66" s="138"/>
      <c r="BQ66" s="215"/>
      <c r="BR66" s="215"/>
      <c r="BS66" s="215"/>
      <c r="BT66" s="138"/>
      <c r="BU66" s="215"/>
      <c r="BV66" s="215"/>
      <c r="BW66" s="215"/>
      <c r="BX66" s="138"/>
      <c r="BY66" s="140"/>
      <c r="BZ66" s="140"/>
      <c r="CA66" s="215"/>
      <c r="CB66" s="215"/>
      <c r="CC66" s="215"/>
      <c r="CD66" s="138"/>
      <c r="CE66" s="140"/>
      <c r="CF66" s="121"/>
      <c r="CG66" s="94"/>
      <c r="CH66" s="89"/>
    </row>
    <row r="67" spans="1:86" x14ac:dyDescent="0.25">
      <c r="A67" s="86" t="s">
        <v>121</v>
      </c>
      <c r="B67" s="115">
        <v>0</v>
      </c>
      <c r="C67" s="207"/>
      <c r="D67" s="205" t="s">
        <v>136</v>
      </c>
      <c r="E67" s="119"/>
      <c r="F67" s="138"/>
      <c r="G67" s="138"/>
      <c r="H67" s="138"/>
      <c r="I67" s="138"/>
      <c r="J67" s="138"/>
      <c r="K67" s="138"/>
      <c r="L67" s="138"/>
      <c r="M67" s="138"/>
      <c r="N67" s="138"/>
      <c r="O67" s="138"/>
      <c r="P67" s="120" t="s">
        <v>136</v>
      </c>
      <c r="Q67" s="138"/>
      <c r="R67" s="120" t="s">
        <v>136</v>
      </c>
      <c r="S67" s="138"/>
      <c r="T67" s="138"/>
      <c r="U67" s="138"/>
      <c r="V67" s="138"/>
      <c r="W67" s="138"/>
      <c r="X67" s="120" t="s">
        <v>136</v>
      </c>
      <c r="Y67" s="138"/>
      <c r="Z67" s="138"/>
      <c r="AA67" s="138"/>
      <c r="AB67" s="138"/>
      <c r="AC67" s="138"/>
      <c r="AD67" s="138"/>
      <c r="AE67" s="138"/>
      <c r="AF67" s="121"/>
      <c r="AG67" s="119"/>
      <c r="AH67" s="120" t="s">
        <v>136</v>
      </c>
      <c r="AI67" s="138"/>
      <c r="AJ67" s="120" t="s">
        <v>136</v>
      </c>
      <c r="AK67" s="138"/>
      <c r="AL67" s="120" t="s">
        <v>136</v>
      </c>
      <c r="AM67" s="138"/>
      <c r="AN67" s="138"/>
      <c r="AO67" s="138"/>
      <c r="AP67" s="120" t="s">
        <v>136</v>
      </c>
      <c r="AQ67" s="138"/>
      <c r="AR67" s="120" t="s">
        <v>136</v>
      </c>
      <c r="AS67" s="138"/>
      <c r="AT67" s="120" t="s">
        <v>136</v>
      </c>
      <c r="AU67" s="138"/>
      <c r="AV67" s="120" t="s">
        <v>136</v>
      </c>
      <c r="AW67" s="138"/>
      <c r="AX67" s="138"/>
      <c r="AY67" s="138"/>
      <c r="AZ67" s="120" t="s">
        <v>136</v>
      </c>
      <c r="BA67" s="138"/>
      <c r="BB67" s="138"/>
      <c r="BC67" s="138"/>
      <c r="BD67" s="120" t="s">
        <v>136</v>
      </c>
      <c r="BE67" s="138"/>
      <c r="BF67" s="120" t="s">
        <v>136</v>
      </c>
      <c r="BG67" s="138"/>
      <c r="BH67" s="136" t="s">
        <v>136</v>
      </c>
      <c r="BI67" s="119"/>
      <c r="BJ67" s="120" t="s">
        <v>136</v>
      </c>
      <c r="BK67" s="138"/>
      <c r="BL67" s="120" t="s">
        <v>136</v>
      </c>
      <c r="BM67" s="138"/>
      <c r="BN67" s="120" t="s">
        <v>136</v>
      </c>
      <c r="BO67" s="138"/>
      <c r="BP67" s="120" t="s">
        <v>136</v>
      </c>
      <c r="BQ67" s="138"/>
      <c r="BR67" s="120" t="s">
        <v>136</v>
      </c>
      <c r="BS67" s="138"/>
      <c r="BT67" s="120" t="s">
        <v>136</v>
      </c>
      <c r="BU67" s="138"/>
      <c r="BV67" s="120" t="s">
        <v>136</v>
      </c>
      <c r="BW67" s="138"/>
      <c r="BX67" s="120" t="s">
        <v>136</v>
      </c>
      <c r="BY67" s="138"/>
      <c r="BZ67" s="138"/>
      <c r="CA67" s="138"/>
      <c r="CB67" s="138"/>
      <c r="CC67" s="138"/>
      <c r="CD67" s="138"/>
      <c r="CE67" s="138"/>
      <c r="CF67" s="121"/>
      <c r="CG67" s="93">
        <f>IF(O68&lt;&gt;"",2,COUNT(O67,Q67)) + IF(S68&lt;&gt;"",2,COUNT(S67,U67)) + IF(W68&lt;&gt;"",3,COUNT(W67,Y67,AA67)) + IF(AC68&lt;&gt;"",2,COUNT(AC67,AE67)) + IF(AG68&lt;&gt;"",2,COUNT(AG67,AI67)) + IF(AK68&lt;&gt;"",2,COUNT(AK67,AM67)) + IF(AO68&lt;&gt;"",4,COUNT(AO67,AQ67,AS67,AU67)) + IF(AY68&lt;&gt;"",2,COUNT(AY67,BA67)) + IF(BC68&lt;&gt;"",2,COUNT(BC67,BE67)) + IF(BG68&lt;&gt;"",1,COUNT(BG67)) + IF(BI68&lt;&gt;"",2,COUNT(BI67,BK67)) + IF(BM68&lt;&gt;"",2,COUNT(BM67,BO67)) + IF(BQ68&lt;&gt;"",2,COUNT(BQ67,BS67)) + IF(BU68&lt;&gt;"",2,COUNT(BU67,BW67)) + IF(BY68&lt;&gt;"",1,COUNT(BY67))+IF(C67&lt;&gt;"",'Area Schedule'!AQ64,0)</f>
        <v>0</v>
      </c>
      <c r="CH67" s="87">
        <f>IF(E68&lt;&gt;"",2,COUNT(E67,G67)) + IF(I68&lt;&gt;"",1,COUNT(I67)) + IF(K68&lt;&gt;"",1,COUNT(K67)) + IF(AW68&lt;&gt;"",1,COUNT(AW67)) + IF(CA68&lt;&gt;"",2,COUNT(CA67,CC67)) + IF(CE68&lt;&gt;"",1,COUNT(CE67))+IF(C67&lt;&gt;"",'Area Schedule'!AQ65,0)</f>
        <v>0</v>
      </c>
    </row>
    <row r="68" spans="1:86" s="67" customFormat="1" ht="15" hidden="1" customHeight="1" x14ac:dyDescent="0.25">
      <c r="A68" s="88" t="s">
        <v>129</v>
      </c>
      <c r="B68" s="124"/>
      <c r="C68" s="207"/>
      <c r="D68" s="205"/>
      <c r="E68" s="216"/>
      <c r="F68" s="215"/>
      <c r="G68" s="215"/>
      <c r="H68" s="140"/>
      <c r="I68" s="140"/>
      <c r="J68" s="140"/>
      <c r="K68" s="140"/>
      <c r="L68" s="140"/>
      <c r="M68" s="140"/>
      <c r="N68" s="140"/>
      <c r="O68" s="215"/>
      <c r="P68" s="215"/>
      <c r="Q68" s="215"/>
      <c r="R68" s="140"/>
      <c r="S68" s="215"/>
      <c r="T68" s="215"/>
      <c r="U68" s="215"/>
      <c r="V68" s="138"/>
      <c r="W68" s="215"/>
      <c r="X68" s="215"/>
      <c r="Y68" s="215"/>
      <c r="Z68" s="215"/>
      <c r="AA68" s="215"/>
      <c r="AB68" s="138"/>
      <c r="AC68" s="215"/>
      <c r="AD68" s="215"/>
      <c r="AE68" s="215"/>
      <c r="AF68" s="123"/>
      <c r="AG68" s="216"/>
      <c r="AH68" s="215"/>
      <c r="AI68" s="215"/>
      <c r="AJ68" s="140"/>
      <c r="AK68" s="215"/>
      <c r="AL68" s="215"/>
      <c r="AM68" s="215"/>
      <c r="AN68" s="140"/>
      <c r="AO68" s="215"/>
      <c r="AP68" s="215"/>
      <c r="AQ68" s="215"/>
      <c r="AR68" s="215"/>
      <c r="AS68" s="215"/>
      <c r="AT68" s="215"/>
      <c r="AU68" s="215"/>
      <c r="AV68" s="140"/>
      <c r="AW68" s="140"/>
      <c r="AX68" s="140"/>
      <c r="AY68" s="215"/>
      <c r="AZ68" s="215"/>
      <c r="BA68" s="215"/>
      <c r="BB68" s="140"/>
      <c r="BC68" s="215"/>
      <c r="BD68" s="215"/>
      <c r="BE68" s="215"/>
      <c r="BF68" s="140"/>
      <c r="BG68" s="140"/>
      <c r="BH68" s="123"/>
      <c r="BI68" s="216"/>
      <c r="BJ68" s="215"/>
      <c r="BK68" s="215"/>
      <c r="BL68" s="140"/>
      <c r="BM68" s="215"/>
      <c r="BN68" s="215"/>
      <c r="BO68" s="215"/>
      <c r="BP68" s="140"/>
      <c r="BQ68" s="215"/>
      <c r="BR68" s="215"/>
      <c r="BS68" s="215"/>
      <c r="BT68" s="140"/>
      <c r="BU68" s="215"/>
      <c r="BV68" s="215"/>
      <c r="BW68" s="215"/>
      <c r="BX68" s="140"/>
      <c r="BY68" s="140"/>
      <c r="BZ68" s="140"/>
      <c r="CA68" s="215"/>
      <c r="CB68" s="215"/>
      <c r="CC68" s="215"/>
      <c r="CD68" s="138"/>
      <c r="CE68" s="140"/>
      <c r="CF68" s="121"/>
      <c r="CG68" s="94"/>
      <c r="CH68" s="89"/>
    </row>
    <row r="69" spans="1:86" x14ac:dyDescent="0.25">
      <c r="A69" s="91" t="s">
        <v>129</v>
      </c>
      <c r="B69" s="129"/>
      <c r="C69" s="208"/>
      <c r="D69" s="206"/>
      <c r="E69" s="145"/>
      <c r="F69" s="144"/>
      <c r="G69" s="144"/>
      <c r="H69" s="144"/>
      <c r="I69" s="144"/>
      <c r="J69" s="144"/>
      <c r="K69" s="144"/>
      <c r="L69" s="144"/>
      <c r="M69" s="144"/>
      <c r="N69" s="144"/>
      <c r="O69" s="233"/>
      <c r="P69" s="233"/>
      <c r="Q69" s="233"/>
      <c r="R69" s="144" t="s">
        <v>136</v>
      </c>
      <c r="S69" s="144"/>
      <c r="T69" s="144"/>
      <c r="U69" s="144"/>
      <c r="V69" s="139"/>
      <c r="W69" s="144"/>
      <c r="X69" s="144"/>
      <c r="Y69" s="144"/>
      <c r="Z69" s="144"/>
      <c r="AA69" s="144"/>
      <c r="AB69" s="139"/>
      <c r="AC69" s="144"/>
      <c r="AD69" s="144"/>
      <c r="AE69" s="144"/>
      <c r="AF69" s="137"/>
      <c r="AG69" s="237"/>
      <c r="AH69" s="233"/>
      <c r="AI69" s="233"/>
      <c r="AJ69" s="144" t="s">
        <v>136</v>
      </c>
      <c r="AK69" s="144"/>
      <c r="AL69" s="144"/>
      <c r="AM69" s="144"/>
      <c r="AN69" s="144"/>
      <c r="AO69" s="233"/>
      <c r="AP69" s="233"/>
      <c r="AQ69" s="233"/>
      <c r="AR69" s="233"/>
      <c r="AS69" s="233"/>
      <c r="AT69" s="233"/>
      <c r="AU69" s="233"/>
      <c r="AV69" s="144" t="s">
        <v>136</v>
      </c>
      <c r="AW69" s="144"/>
      <c r="AX69" s="144"/>
      <c r="AY69" s="144"/>
      <c r="AZ69" s="144"/>
      <c r="BA69" s="144"/>
      <c r="BB69" s="144"/>
      <c r="BC69" s="233"/>
      <c r="BD69" s="233"/>
      <c r="BE69" s="233"/>
      <c r="BF69" s="144" t="s">
        <v>136</v>
      </c>
      <c r="BG69" s="144"/>
      <c r="BH69" s="137"/>
      <c r="BI69" s="237"/>
      <c r="BJ69" s="233"/>
      <c r="BK69" s="233"/>
      <c r="BL69" s="144" t="s">
        <v>136</v>
      </c>
      <c r="BM69" s="233"/>
      <c r="BN69" s="233"/>
      <c r="BO69" s="233"/>
      <c r="BP69" s="144" t="s">
        <v>136</v>
      </c>
      <c r="BQ69" s="233"/>
      <c r="BR69" s="233"/>
      <c r="BS69" s="233"/>
      <c r="BT69" s="144" t="s">
        <v>136</v>
      </c>
      <c r="BU69" s="233"/>
      <c r="BV69" s="233"/>
      <c r="BW69" s="233"/>
      <c r="BX69" s="144" t="s">
        <v>136</v>
      </c>
      <c r="BY69" s="144"/>
      <c r="BZ69" s="144"/>
      <c r="CA69" s="144"/>
      <c r="CB69" s="144"/>
      <c r="CC69" s="144"/>
      <c r="CD69" s="139"/>
      <c r="CE69" s="144"/>
      <c r="CF69" s="126"/>
      <c r="CG69" s="95"/>
      <c r="CH69" s="92"/>
    </row>
    <row r="70" spans="1:86" x14ac:dyDescent="0.25">
      <c r="B70" s="102"/>
      <c r="C70" s="102"/>
      <c r="D70" s="102"/>
      <c r="E70" s="130"/>
      <c r="F70" s="130"/>
      <c r="G70" s="130"/>
      <c r="H70" s="130"/>
      <c r="I70" s="130"/>
      <c r="J70" s="130"/>
      <c r="K70" s="130"/>
      <c r="L70" s="130"/>
      <c r="M70" s="114"/>
      <c r="N70" s="114"/>
      <c r="O70" s="131"/>
      <c r="P70" s="131"/>
      <c r="Q70" s="131"/>
      <c r="R70" s="131"/>
      <c r="S70" s="131"/>
      <c r="T70" s="131"/>
      <c r="U70" s="131"/>
      <c r="V70" s="131"/>
      <c r="W70" s="132"/>
      <c r="X70" s="132"/>
      <c r="Y70" s="132"/>
      <c r="Z70" s="132"/>
      <c r="AA70" s="132"/>
      <c r="AB70" s="132"/>
      <c r="AC70" s="132"/>
      <c r="AD70" s="132"/>
      <c r="AE70" s="132"/>
      <c r="AF70" s="132"/>
      <c r="AG70" s="130"/>
      <c r="AH70" s="130"/>
      <c r="AI70" s="130"/>
      <c r="AJ70" s="130"/>
      <c r="AK70" s="130"/>
      <c r="AL70" s="130"/>
      <c r="AM70" s="130"/>
      <c r="AN70" s="130"/>
      <c r="AO70" s="130"/>
      <c r="AP70" s="130"/>
      <c r="AQ70" s="130"/>
      <c r="AR70" s="130"/>
      <c r="AS70" s="130"/>
      <c r="AT70" s="130"/>
      <c r="AU70" s="130"/>
      <c r="AV70" s="130"/>
      <c r="AW70" s="130"/>
      <c r="AX70" s="130"/>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0"/>
      <c r="CB70" s="130"/>
      <c r="CC70" s="130"/>
      <c r="CD70" s="130"/>
      <c r="CE70" s="130"/>
      <c r="CF70" s="130"/>
      <c r="CG70" s="102"/>
    </row>
    <row r="71" spans="1:86" x14ac:dyDescent="0.25">
      <c r="A71" s="72" t="s">
        <v>247</v>
      </c>
      <c r="B71" s="98" t="s">
        <v>254</v>
      </c>
      <c r="C71" s="116"/>
      <c r="D71" s="116"/>
      <c r="E71" s="69"/>
      <c r="F71" s="69"/>
    </row>
    <row r="72" spans="1:86" x14ac:dyDescent="0.25">
      <c r="A72" s="72" t="s">
        <v>251</v>
      </c>
      <c r="B72" s="99">
        <v>44409</v>
      </c>
      <c r="C72" s="117"/>
      <c r="D72" s="117"/>
      <c r="E72" s="69"/>
      <c r="F72" s="69"/>
    </row>
    <row r="73" spans="1:86" x14ac:dyDescent="0.25">
      <c r="A73" s="72" t="s">
        <v>252</v>
      </c>
      <c r="B73" s="100" t="s">
        <v>253</v>
      </c>
      <c r="C73" s="118"/>
      <c r="D73" s="118"/>
      <c r="E73" s="69"/>
      <c r="F73" s="69"/>
    </row>
    <row r="74" spans="1:86" x14ac:dyDescent="0.25">
      <c r="A74" s="72" t="s">
        <v>257</v>
      </c>
      <c r="B74" s="100" t="s">
        <v>259</v>
      </c>
      <c r="C74" s="118"/>
      <c r="D74" s="118"/>
      <c r="E74" s="69"/>
      <c r="F74" s="69"/>
    </row>
    <row r="75" spans="1:86" x14ac:dyDescent="0.25">
      <c r="A75" s="72" t="s">
        <v>258</v>
      </c>
      <c r="B75" s="100" t="s">
        <v>260</v>
      </c>
      <c r="C75" s="118"/>
      <c r="D75" s="118"/>
      <c r="E75" s="69"/>
      <c r="F75" s="74"/>
    </row>
    <row r="76" spans="1:86" x14ac:dyDescent="0.25">
      <c r="A76" s="101" t="s">
        <v>132</v>
      </c>
      <c r="B76" s="133"/>
      <c r="C76" s="79"/>
      <c r="D76" s="79"/>
      <c r="E76" s="74"/>
      <c r="F76" s="74"/>
    </row>
    <row r="77" spans="1:86" x14ac:dyDescent="0.25">
      <c r="A77" s="72" t="s">
        <v>133</v>
      </c>
      <c r="B77" s="75" t="s">
        <v>136</v>
      </c>
      <c r="C77" s="74" t="s">
        <v>255</v>
      </c>
      <c r="D77" s="74"/>
      <c r="E77" s="70"/>
    </row>
    <row r="78" spans="1:86" x14ac:dyDescent="0.25">
      <c r="A78" s="72" t="s">
        <v>134</v>
      </c>
      <c r="B78" s="75" t="s">
        <v>136</v>
      </c>
      <c r="C78" s="74" t="s">
        <v>256</v>
      </c>
      <c r="D78" s="74"/>
      <c r="E78" s="70"/>
      <c r="O78" s="72"/>
      <c r="P78" s="72"/>
    </row>
    <row r="79" spans="1:86" x14ac:dyDescent="0.25">
      <c r="A79" s="72" t="s">
        <v>135</v>
      </c>
      <c r="B79" s="75" t="s">
        <v>136</v>
      </c>
      <c r="C79" s="74" t="s">
        <v>137</v>
      </c>
      <c r="D79" s="74"/>
      <c r="E79" s="70"/>
      <c r="O79" s="74"/>
      <c r="P79" s="74"/>
    </row>
    <row r="80" spans="1:86" x14ac:dyDescent="0.25">
      <c r="A80" s="72" t="s">
        <v>148</v>
      </c>
      <c r="B80" s="75" t="s">
        <v>136</v>
      </c>
      <c r="C80" s="74" t="s">
        <v>267</v>
      </c>
      <c r="D80" s="71"/>
      <c r="E80" s="70"/>
    </row>
    <row r="81" spans="1:86" x14ac:dyDescent="0.25">
      <c r="A81" s="73" t="s">
        <v>139</v>
      </c>
      <c r="B81" s="76" t="s">
        <v>3</v>
      </c>
      <c r="C81" s="76" t="s">
        <v>4</v>
      </c>
      <c r="D81" s="77" t="s">
        <v>122</v>
      </c>
      <c r="E81" s="70"/>
      <c r="H81" s="77"/>
      <c r="I81" s="76"/>
      <c r="J81" s="76"/>
      <c r="K81" s="76"/>
      <c r="L81" s="76"/>
      <c r="M81" s="76"/>
      <c r="N81" s="76"/>
    </row>
    <row r="82" spans="1:86" x14ac:dyDescent="0.25">
      <c r="A82" s="72" t="s">
        <v>140</v>
      </c>
      <c r="B82" s="71">
        <f>SUM(CG7:CG69)</f>
        <v>0</v>
      </c>
      <c r="C82" s="71">
        <f>SUM(CH7:CH69)</f>
        <v>0</v>
      </c>
      <c r="D82" s="70">
        <f>B82+C82</f>
        <v>0</v>
      </c>
      <c r="E82" s="70"/>
    </row>
    <row r="83" spans="1:86" x14ac:dyDescent="0.25">
      <c r="A83" s="72" t="s">
        <v>141</v>
      </c>
      <c r="B83" s="71">
        <v>10</v>
      </c>
      <c r="C83" s="71">
        <v>1</v>
      </c>
      <c r="D83" s="70"/>
      <c r="E83" s="74" t="s">
        <v>142</v>
      </c>
      <c r="P83" s="74"/>
    </row>
    <row r="84" spans="1:86" x14ac:dyDescent="0.25">
      <c r="A84" s="72" t="s">
        <v>143</v>
      </c>
      <c r="B84" s="71">
        <f>SUM(O7:AV69)+SUM(AY7:BZ69)</f>
        <v>0</v>
      </c>
      <c r="C84" s="71">
        <f>SUM(E7:L69)+SUM(AW7:AX69)+SUM(CA7:CF69)</f>
        <v>0</v>
      </c>
      <c r="D84" s="70">
        <f>B84+C84</f>
        <v>0</v>
      </c>
      <c r="E84" s="70"/>
      <c r="O84" s="74"/>
      <c r="P84" s="74"/>
    </row>
    <row r="86" spans="1:86" s="79" customFormat="1" x14ac:dyDescent="0.25">
      <c r="A86" s="78" t="s">
        <v>127</v>
      </c>
      <c r="B86" s="68"/>
      <c r="C86" s="68"/>
      <c r="D86" s="68"/>
      <c r="E86" s="71"/>
      <c r="F86" s="71"/>
      <c r="G86" s="70"/>
      <c r="H86" s="70"/>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68"/>
      <c r="CH86" s="68"/>
    </row>
    <row r="87" spans="1:86" s="79" customFormat="1" x14ac:dyDescent="0.25">
      <c r="A87" s="80" t="s">
        <v>167</v>
      </c>
      <c r="B87" s="68"/>
      <c r="C87" s="68"/>
      <c r="D87" s="68"/>
      <c r="E87" s="71"/>
      <c r="F87" s="71"/>
      <c r="G87" s="70"/>
      <c r="H87" s="70"/>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68"/>
      <c r="CH87" s="68"/>
    </row>
    <row r="88" spans="1:86" s="79" customFormat="1" x14ac:dyDescent="0.25">
      <c r="A88" s="81" t="s">
        <v>123</v>
      </c>
      <c r="B88" s="68"/>
      <c r="C88" s="68"/>
      <c r="D88" s="68"/>
      <c r="E88" s="71"/>
      <c r="F88" s="71"/>
      <c r="G88" s="70"/>
      <c r="H88" s="70"/>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68"/>
      <c r="CH88" s="68"/>
    </row>
    <row r="89" spans="1:86" s="79" customFormat="1" x14ac:dyDescent="0.25">
      <c r="A89" s="82" t="s">
        <v>124</v>
      </c>
      <c r="B89" s="68"/>
      <c r="C89" s="68"/>
      <c r="D89" s="68"/>
      <c r="E89" s="71"/>
      <c r="F89" s="71"/>
      <c r="G89" s="70"/>
      <c r="H89" s="70"/>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68"/>
      <c r="CH89" s="68"/>
    </row>
    <row r="90" spans="1:86" s="79" customFormat="1" x14ac:dyDescent="0.25">
      <c r="A90" s="83" t="s">
        <v>125</v>
      </c>
      <c r="B90" s="68"/>
      <c r="C90" s="68"/>
      <c r="D90" s="68"/>
      <c r="E90" s="71"/>
      <c r="F90" s="71"/>
      <c r="G90" s="70"/>
      <c r="H90" s="70"/>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68"/>
      <c r="CH90" s="68"/>
    </row>
    <row r="91" spans="1:86" s="79" customFormat="1" x14ac:dyDescent="0.25">
      <c r="A91" s="84" t="s">
        <v>126</v>
      </c>
      <c r="B91" s="68"/>
      <c r="C91" s="68"/>
      <c r="D91" s="68"/>
      <c r="E91" s="71"/>
      <c r="F91" s="71"/>
      <c r="G91" s="70"/>
      <c r="H91" s="70"/>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c r="BX91" s="71"/>
      <c r="BY91" s="71"/>
      <c r="BZ91" s="71"/>
      <c r="CA91" s="71"/>
      <c r="CB91" s="71"/>
      <c r="CC91" s="71"/>
      <c r="CD91" s="71"/>
      <c r="CE91" s="71"/>
      <c r="CF91" s="71"/>
      <c r="CG91" s="68"/>
      <c r="CH91" s="68"/>
    </row>
    <row r="93" spans="1:86" x14ac:dyDescent="0.25">
      <c r="A93" s="73" t="s">
        <v>149</v>
      </c>
    </row>
    <row r="94" spans="1:86" x14ac:dyDescent="0.25">
      <c r="A94" s="72" t="s">
        <v>150</v>
      </c>
    </row>
    <row r="95" spans="1:86" x14ac:dyDescent="0.25">
      <c r="A95" s="72" t="s">
        <v>151</v>
      </c>
    </row>
    <row r="96" spans="1:86" x14ac:dyDescent="0.25">
      <c r="A96" s="72" t="s">
        <v>152</v>
      </c>
    </row>
    <row r="97" spans="1:1" x14ac:dyDescent="0.25">
      <c r="A97" s="72" t="s">
        <v>153</v>
      </c>
    </row>
    <row r="98" spans="1:1" x14ac:dyDescent="0.25">
      <c r="A98" s="72" t="s">
        <v>154</v>
      </c>
    </row>
    <row r="99" spans="1:1" x14ac:dyDescent="0.25">
      <c r="A99" s="72" t="s">
        <v>155</v>
      </c>
    </row>
    <row r="100" spans="1:1" x14ac:dyDescent="0.25">
      <c r="A100" s="72" t="s">
        <v>156</v>
      </c>
    </row>
    <row r="101" spans="1:1" x14ac:dyDescent="0.25">
      <c r="A101" s="72" t="s">
        <v>157</v>
      </c>
    </row>
    <row r="102" spans="1:1" x14ac:dyDescent="0.25">
      <c r="A102" s="72" t="s">
        <v>158</v>
      </c>
    </row>
    <row r="103" spans="1:1" x14ac:dyDescent="0.25">
      <c r="A103" s="72" t="s">
        <v>159</v>
      </c>
    </row>
    <row r="104" spans="1:1" x14ac:dyDescent="0.25">
      <c r="A104" s="72" t="s">
        <v>248</v>
      </c>
    </row>
    <row r="105" spans="1:1" x14ac:dyDescent="0.25">
      <c r="A105" s="72" t="s">
        <v>160</v>
      </c>
    </row>
    <row r="106" spans="1:1" x14ac:dyDescent="0.25">
      <c r="A106" s="72" t="s">
        <v>161</v>
      </c>
    </row>
    <row r="107" spans="1:1" x14ac:dyDescent="0.25">
      <c r="A107" s="72" t="s">
        <v>162</v>
      </c>
    </row>
    <row r="108" spans="1:1" x14ac:dyDescent="0.25">
      <c r="A108" s="72" t="s">
        <v>163</v>
      </c>
    </row>
    <row r="109" spans="1:1" x14ac:dyDescent="0.25">
      <c r="A109" s="72" t="s">
        <v>164</v>
      </c>
    </row>
    <row r="110" spans="1:1" x14ac:dyDescent="0.25">
      <c r="A110" s="72" t="s">
        <v>165</v>
      </c>
    </row>
    <row r="111" spans="1:1" x14ac:dyDescent="0.25">
      <c r="A111" s="72" t="s">
        <v>166</v>
      </c>
    </row>
  </sheetData>
  <sheetProtection algorithmName="SHA-512" hashValue="M5RsNuWWNTt0wgB67fW9Wf0XaStB5eMWqp8Jbw/8+ol3wEnTOa9kwBYr6rDosiyn5h+zWWEb++wLN8WSsh/FGg==" saltValue="NBxhnfiOnKuhb6kGTMmWAw==" spinCount="100000" sheet="1" objects="1" scenarios="1"/>
  <mergeCells count="577">
    <mergeCell ref="M6:N6"/>
    <mergeCell ref="K8:M8"/>
    <mergeCell ref="C6:D6"/>
    <mergeCell ref="C5:D5"/>
    <mergeCell ref="E5:AF5"/>
    <mergeCell ref="O69:Q69"/>
    <mergeCell ref="AG5:BH5"/>
    <mergeCell ref="BI5:CF5"/>
    <mergeCell ref="BI69:BK69"/>
    <mergeCell ref="BM69:BO69"/>
    <mergeCell ref="BQ69:BS69"/>
    <mergeCell ref="BU69:BW69"/>
    <mergeCell ref="BC69:BE69"/>
    <mergeCell ref="AO69:AU69"/>
    <mergeCell ref="AG69:AI69"/>
    <mergeCell ref="BU6:BV6"/>
    <mergeCell ref="BW6:BX6"/>
    <mergeCell ref="BY6:BZ6"/>
    <mergeCell ref="CA6:CB6"/>
    <mergeCell ref="CC6:CD6"/>
    <mergeCell ref="CE6:CF6"/>
    <mergeCell ref="BC6:BD6"/>
    <mergeCell ref="BE6:BF6"/>
    <mergeCell ref="BG6:BH6"/>
    <mergeCell ref="BI6:BJ6"/>
    <mergeCell ref="BK6:BL6"/>
    <mergeCell ref="BM6:BN6"/>
    <mergeCell ref="BO6:BP6"/>
    <mergeCell ref="BQ6:BR6"/>
    <mergeCell ref="BS6:BT6"/>
    <mergeCell ref="AK6:AL6"/>
    <mergeCell ref="AM6:AN6"/>
    <mergeCell ref="AO6:AP6"/>
    <mergeCell ref="AQ6:AR6"/>
    <mergeCell ref="AS6:AT6"/>
    <mergeCell ref="AU6:AV6"/>
    <mergeCell ref="AW6:AX6"/>
    <mergeCell ref="AY6:AZ6"/>
    <mergeCell ref="BA6:BB6"/>
    <mergeCell ref="S6:T6"/>
    <mergeCell ref="U6:V6"/>
    <mergeCell ref="W6:X6"/>
    <mergeCell ref="Y6:Z6"/>
    <mergeCell ref="AA6:AB6"/>
    <mergeCell ref="AC6:AD6"/>
    <mergeCell ref="AE6:AF6"/>
    <mergeCell ref="AG6:AH6"/>
    <mergeCell ref="AI6:AJ6"/>
    <mergeCell ref="AO8:AU8"/>
    <mergeCell ref="O8:Q8"/>
    <mergeCell ref="S8:U8"/>
    <mergeCell ref="W8:Y8"/>
    <mergeCell ref="AC8:AE8"/>
    <mergeCell ref="AG8:AI8"/>
    <mergeCell ref="AK8:AM8"/>
    <mergeCell ref="BU8:BW8"/>
    <mergeCell ref="CA8:CC8"/>
    <mergeCell ref="AY8:BA8"/>
    <mergeCell ref="BC8:BE8"/>
    <mergeCell ref="BI8:BK8"/>
    <mergeCell ref="BM8:BO8"/>
    <mergeCell ref="BQ8:BS8"/>
    <mergeCell ref="E8:I8"/>
    <mergeCell ref="E6:F6"/>
    <mergeCell ref="G6:H6"/>
    <mergeCell ref="I6:J6"/>
    <mergeCell ref="K6:L6"/>
    <mergeCell ref="O6:P6"/>
    <mergeCell ref="Q6:R6"/>
    <mergeCell ref="CA10:CC10"/>
    <mergeCell ref="E12:G12"/>
    <mergeCell ref="O12:Q12"/>
    <mergeCell ref="S12:U12"/>
    <mergeCell ref="W12:Y12"/>
    <mergeCell ref="AC12:AE12"/>
    <mergeCell ref="AG12:AI12"/>
    <mergeCell ref="AK12:AM12"/>
    <mergeCell ref="AO12:AU12"/>
    <mergeCell ref="AY12:BA12"/>
    <mergeCell ref="AY10:BA10"/>
    <mergeCell ref="BC10:BE10"/>
    <mergeCell ref="BI10:BK10"/>
    <mergeCell ref="BM10:BO10"/>
    <mergeCell ref="BQ10:BS10"/>
    <mergeCell ref="BU10:BW10"/>
    <mergeCell ref="E10:G10"/>
    <mergeCell ref="O10:Q10"/>
    <mergeCell ref="S10:U10"/>
    <mergeCell ref="W10:Y10"/>
    <mergeCell ref="AC10:AE10"/>
    <mergeCell ref="AG10:AI10"/>
    <mergeCell ref="AK10:AM10"/>
    <mergeCell ref="AO10:AU10"/>
    <mergeCell ref="CA16:CC16"/>
    <mergeCell ref="BC12:BE12"/>
    <mergeCell ref="BI12:BK12"/>
    <mergeCell ref="BM12:BO12"/>
    <mergeCell ref="BQ12:BS12"/>
    <mergeCell ref="BU12:BW12"/>
    <mergeCell ref="CA12:CC12"/>
    <mergeCell ref="AY16:BA16"/>
    <mergeCell ref="BC16:BE16"/>
    <mergeCell ref="BI16:BK16"/>
    <mergeCell ref="BM16:BO16"/>
    <mergeCell ref="BQ16:BS16"/>
    <mergeCell ref="AO16:AU16"/>
    <mergeCell ref="BQ14:BS14"/>
    <mergeCell ref="BU14:BW14"/>
    <mergeCell ref="CA14:CC14"/>
    <mergeCell ref="AY14:BA14"/>
    <mergeCell ref="BC14:BE14"/>
    <mergeCell ref="BI14:BK14"/>
    <mergeCell ref="BM14:BO14"/>
    <mergeCell ref="E14:G14"/>
    <mergeCell ref="O14:Q14"/>
    <mergeCell ref="S14:U14"/>
    <mergeCell ref="W14:Y14"/>
    <mergeCell ref="AC14:AE14"/>
    <mergeCell ref="AG14:AI14"/>
    <mergeCell ref="AK14:AM14"/>
    <mergeCell ref="AO14:AU14"/>
    <mergeCell ref="BU16:BW16"/>
    <mergeCell ref="AY18:BA18"/>
    <mergeCell ref="BC18:BE18"/>
    <mergeCell ref="BI18:BK18"/>
    <mergeCell ref="BM18:BO18"/>
    <mergeCell ref="BQ18:BS18"/>
    <mergeCell ref="BU18:BW18"/>
    <mergeCell ref="E18:G18"/>
    <mergeCell ref="O18:Q18"/>
    <mergeCell ref="AK18:AM18"/>
    <mergeCell ref="AO18:AU18"/>
    <mergeCell ref="E16:G16"/>
    <mergeCell ref="O16:Q16"/>
    <mergeCell ref="S16:U16"/>
    <mergeCell ref="W16:Y16"/>
    <mergeCell ref="AC16:AE16"/>
    <mergeCell ref="AG16:AI16"/>
    <mergeCell ref="AK16:AM16"/>
    <mergeCell ref="E20:G20"/>
    <mergeCell ref="O20:Q20"/>
    <mergeCell ref="S20:U20"/>
    <mergeCell ref="W20:Y20"/>
    <mergeCell ref="AC20:AE20"/>
    <mergeCell ref="AG20:AI20"/>
    <mergeCell ref="AK20:AM20"/>
    <mergeCell ref="AO20:AU20"/>
    <mergeCell ref="AY20:BA20"/>
    <mergeCell ref="E24:G24"/>
    <mergeCell ref="O24:Q24"/>
    <mergeCell ref="S24:U24"/>
    <mergeCell ref="W24:Y24"/>
    <mergeCell ref="AC24:AE24"/>
    <mergeCell ref="AG24:AI24"/>
    <mergeCell ref="AK24:AM24"/>
    <mergeCell ref="AK22:AM22"/>
    <mergeCell ref="AO22:AU22"/>
    <mergeCell ref="E22:G22"/>
    <mergeCell ref="O22:Q22"/>
    <mergeCell ref="S22:U22"/>
    <mergeCell ref="W22:Y22"/>
    <mergeCell ref="AC22:AE22"/>
    <mergeCell ref="AG22:AI22"/>
    <mergeCell ref="CA24:CC24"/>
    <mergeCell ref="S26:U26"/>
    <mergeCell ref="W26:Y26"/>
    <mergeCell ref="AC26:AE26"/>
    <mergeCell ref="AG26:AI26"/>
    <mergeCell ref="AK26:AM26"/>
    <mergeCell ref="AO26:AU26"/>
    <mergeCell ref="AO24:AU24"/>
    <mergeCell ref="S18:U18"/>
    <mergeCell ref="W18:Y18"/>
    <mergeCell ref="AC18:AE18"/>
    <mergeCell ref="AG18:AI18"/>
    <mergeCell ref="CA22:CC22"/>
    <mergeCell ref="AY22:BA22"/>
    <mergeCell ref="BC22:BE22"/>
    <mergeCell ref="BI22:BK22"/>
    <mergeCell ref="BM22:BO22"/>
    <mergeCell ref="BC20:BE20"/>
    <mergeCell ref="BI20:BK20"/>
    <mergeCell ref="BM20:BO20"/>
    <mergeCell ref="BQ20:BS20"/>
    <mergeCell ref="BU20:BW20"/>
    <mergeCell ref="CA20:CC20"/>
    <mergeCell ref="CA18:CC18"/>
    <mergeCell ref="BQ22:BS22"/>
    <mergeCell ref="BU22:BW22"/>
    <mergeCell ref="AY24:BA24"/>
    <mergeCell ref="BC24:BE24"/>
    <mergeCell ref="BI24:BK24"/>
    <mergeCell ref="BM24:BO24"/>
    <mergeCell ref="BQ24:BS24"/>
    <mergeCell ref="BC28:BE28"/>
    <mergeCell ref="BI28:BK28"/>
    <mergeCell ref="BM28:BO28"/>
    <mergeCell ref="BQ28:BS28"/>
    <mergeCell ref="BU24:BW24"/>
    <mergeCell ref="AC30:AE30"/>
    <mergeCell ref="AG30:AI30"/>
    <mergeCell ref="BU32:BW32"/>
    <mergeCell ref="CA32:CC32"/>
    <mergeCell ref="BU28:BW28"/>
    <mergeCell ref="CA28:CC28"/>
    <mergeCell ref="CA26:CC26"/>
    <mergeCell ref="E28:G28"/>
    <mergeCell ref="O28:Q28"/>
    <mergeCell ref="S28:U28"/>
    <mergeCell ref="W28:Y28"/>
    <mergeCell ref="AC28:AE28"/>
    <mergeCell ref="AG28:AI28"/>
    <mergeCell ref="AK28:AM28"/>
    <mergeCell ref="AO28:AU28"/>
    <mergeCell ref="AY28:BA28"/>
    <mergeCell ref="AY26:BA26"/>
    <mergeCell ref="BC26:BE26"/>
    <mergeCell ref="BI26:BK26"/>
    <mergeCell ref="BM26:BO26"/>
    <mergeCell ref="BQ26:BS26"/>
    <mergeCell ref="BU26:BW26"/>
    <mergeCell ref="E26:G26"/>
    <mergeCell ref="O26:Q26"/>
    <mergeCell ref="AG34:AI34"/>
    <mergeCell ref="AK34:AM34"/>
    <mergeCell ref="AO34:AU34"/>
    <mergeCell ref="AO32:AU32"/>
    <mergeCell ref="BQ30:BS30"/>
    <mergeCell ref="BU30:BW30"/>
    <mergeCell ref="CA30:CC30"/>
    <mergeCell ref="E32:G32"/>
    <mergeCell ref="O32:Q32"/>
    <mergeCell ref="S32:U32"/>
    <mergeCell ref="W32:Y32"/>
    <mergeCell ref="AC32:AE32"/>
    <mergeCell ref="AG32:AI32"/>
    <mergeCell ref="AK32:AM32"/>
    <mergeCell ref="AK30:AM30"/>
    <mergeCell ref="AO30:AU30"/>
    <mergeCell ref="AY30:BA30"/>
    <mergeCell ref="BC30:BE30"/>
    <mergeCell ref="BI30:BK30"/>
    <mergeCell ref="BM30:BO30"/>
    <mergeCell ref="E30:G30"/>
    <mergeCell ref="O30:Q30"/>
    <mergeCell ref="S30:U30"/>
    <mergeCell ref="W30:Y30"/>
    <mergeCell ref="AY32:BA32"/>
    <mergeCell ref="BC32:BE32"/>
    <mergeCell ref="BI32:BK32"/>
    <mergeCell ref="BM32:BO32"/>
    <mergeCell ref="BQ32:BS32"/>
    <mergeCell ref="BC36:BE36"/>
    <mergeCell ref="BI36:BK36"/>
    <mergeCell ref="BM36:BO36"/>
    <mergeCell ref="BQ36:BS36"/>
    <mergeCell ref="CA40:CC40"/>
    <mergeCell ref="BU36:BW36"/>
    <mergeCell ref="CA36:CC36"/>
    <mergeCell ref="CA34:CC34"/>
    <mergeCell ref="E36:G36"/>
    <mergeCell ref="O36:Q36"/>
    <mergeCell ref="S36:U36"/>
    <mergeCell ref="W36:Y36"/>
    <mergeCell ref="AC36:AE36"/>
    <mergeCell ref="AG36:AI36"/>
    <mergeCell ref="AK36:AM36"/>
    <mergeCell ref="AO36:AU36"/>
    <mergeCell ref="AY36:BA36"/>
    <mergeCell ref="AY34:BA34"/>
    <mergeCell ref="BC34:BE34"/>
    <mergeCell ref="BI34:BK34"/>
    <mergeCell ref="BM34:BO34"/>
    <mergeCell ref="BQ34:BS34"/>
    <mergeCell ref="BU34:BW34"/>
    <mergeCell ref="E34:G34"/>
    <mergeCell ref="O34:Q34"/>
    <mergeCell ref="S34:U34"/>
    <mergeCell ref="W34:Y34"/>
    <mergeCell ref="AC34:AE34"/>
    <mergeCell ref="AO40:AU40"/>
    <mergeCell ref="BQ38:BS38"/>
    <mergeCell ref="BU38:BW38"/>
    <mergeCell ref="CA38:CC38"/>
    <mergeCell ref="E40:G40"/>
    <mergeCell ref="O40:Q40"/>
    <mergeCell ref="S40:U40"/>
    <mergeCell ref="W40:Y40"/>
    <mergeCell ref="AC40:AE40"/>
    <mergeCell ref="AG40:AI40"/>
    <mergeCell ref="AK40:AM40"/>
    <mergeCell ref="AK38:AM38"/>
    <mergeCell ref="AO38:AU38"/>
    <mergeCell ref="AY38:BA38"/>
    <mergeCell ref="BC38:BE38"/>
    <mergeCell ref="BI38:BK38"/>
    <mergeCell ref="BM38:BO38"/>
    <mergeCell ref="E38:G38"/>
    <mergeCell ref="O38:Q38"/>
    <mergeCell ref="S38:U38"/>
    <mergeCell ref="W38:Y38"/>
    <mergeCell ref="AC38:AE38"/>
    <mergeCell ref="AG38:AI38"/>
    <mergeCell ref="BU40:BW40"/>
    <mergeCell ref="AY40:BA40"/>
    <mergeCell ref="BC40:BE40"/>
    <mergeCell ref="BI40:BK40"/>
    <mergeCell ref="BM40:BO40"/>
    <mergeCell ref="BQ40:BS40"/>
    <mergeCell ref="AY42:BA42"/>
    <mergeCell ref="BC42:BE42"/>
    <mergeCell ref="BI42:BS42"/>
    <mergeCell ref="BU42:BW42"/>
    <mergeCell ref="AG44:AI44"/>
    <mergeCell ref="AK44:AM44"/>
    <mergeCell ref="AO44:AU44"/>
    <mergeCell ref="CA42:CC42"/>
    <mergeCell ref="E44:G44"/>
    <mergeCell ref="O44:Q44"/>
    <mergeCell ref="S44:U44"/>
    <mergeCell ref="W44:AA44"/>
    <mergeCell ref="AC44:AE44"/>
    <mergeCell ref="BM44:BO44"/>
    <mergeCell ref="BQ44:BS44"/>
    <mergeCell ref="BU44:BW44"/>
    <mergeCell ref="CA44:CC44"/>
    <mergeCell ref="AY44:BA44"/>
    <mergeCell ref="BC44:BE44"/>
    <mergeCell ref="BI44:BK44"/>
    <mergeCell ref="E42:G42"/>
    <mergeCell ref="O42:Q42"/>
    <mergeCell ref="S42:U42"/>
    <mergeCell ref="W42:Y42"/>
    <mergeCell ref="AC42:AE42"/>
    <mergeCell ref="AG42:AI42"/>
    <mergeCell ref="AK42:AM42"/>
    <mergeCell ref="AO42:AU42"/>
    <mergeCell ref="E48:G48"/>
    <mergeCell ref="O48:Q48"/>
    <mergeCell ref="S48:U48"/>
    <mergeCell ref="W48:AA48"/>
    <mergeCell ref="AC48:AE48"/>
    <mergeCell ref="AG48:AI48"/>
    <mergeCell ref="AK48:AM48"/>
    <mergeCell ref="AK46:AM46"/>
    <mergeCell ref="AO46:AU46"/>
    <mergeCell ref="AO48:AU48"/>
    <mergeCell ref="E46:G46"/>
    <mergeCell ref="O46:Q46"/>
    <mergeCell ref="S46:U46"/>
    <mergeCell ref="W46:AA46"/>
    <mergeCell ref="AC46:AE46"/>
    <mergeCell ref="AG46:AI46"/>
    <mergeCell ref="AY48:BA48"/>
    <mergeCell ref="BC48:BE48"/>
    <mergeCell ref="BI48:BQ48"/>
    <mergeCell ref="BU48:BW48"/>
    <mergeCell ref="CA48:CC48"/>
    <mergeCell ref="BQ46:BS46"/>
    <mergeCell ref="BU46:BW46"/>
    <mergeCell ref="CA46:CC46"/>
    <mergeCell ref="AY46:BA46"/>
    <mergeCell ref="BC46:BE46"/>
    <mergeCell ref="BI46:BK46"/>
    <mergeCell ref="BM46:BO46"/>
    <mergeCell ref="E52:G52"/>
    <mergeCell ref="O52:Q52"/>
    <mergeCell ref="S52:U52"/>
    <mergeCell ref="W52:AA52"/>
    <mergeCell ref="AC52:AE52"/>
    <mergeCell ref="AG52:AI52"/>
    <mergeCell ref="AK52:AM52"/>
    <mergeCell ref="AK50:AM50"/>
    <mergeCell ref="AO50:AU50"/>
    <mergeCell ref="E50:G50"/>
    <mergeCell ref="O50:Q50"/>
    <mergeCell ref="S50:U50"/>
    <mergeCell ref="W50:Y50"/>
    <mergeCell ref="AC50:AE50"/>
    <mergeCell ref="AG50:AI50"/>
    <mergeCell ref="W54:AA54"/>
    <mergeCell ref="AC54:AE54"/>
    <mergeCell ref="AG54:AI54"/>
    <mergeCell ref="AK54:AM54"/>
    <mergeCell ref="AO54:AU54"/>
    <mergeCell ref="AO52:AU52"/>
    <mergeCell ref="BQ50:BS50"/>
    <mergeCell ref="BU50:BW50"/>
    <mergeCell ref="CA50:CC50"/>
    <mergeCell ref="AY50:BA50"/>
    <mergeCell ref="BC50:BE50"/>
    <mergeCell ref="BI50:BK50"/>
    <mergeCell ref="BM50:BO50"/>
    <mergeCell ref="BU52:BW52"/>
    <mergeCell ref="CA52:CC52"/>
    <mergeCell ref="AY52:BA52"/>
    <mergeCell ref="BC52:BE52"/>
    <mergeCell ref="BI52:BK52"/>
    <mergeCell ref="BM52:BO52"/>
    <mergeCell ref="BQ52:BS52"/>
    <mergeCell ref="CA54:CC54"/>
    <mergeCell ref="AY54:BA54"/>
    <mergeCell ref="BC54:BE54"/>
    <mergeCell ref="BI54:BK54"/>
    <mergeCell ref="BI56:BK56"/>
    <mergeCell ref="BM56:BO56"/>
    <mergeCell ref="BQ56:BS56"/>
    <mergeCell ref="AG58:AI58"/>
    <mergeCell ref="BU60:BW60"/>
    <mergeCell ref="CA60:CC60"/>
    <mergeCell ref="BU56:BW56"/>
    <mergeCell ref="CA56:CC56"/>
    <mergeCell ref="CA58:CC58"/>
    <mergeCell ref="BQ60:BS60"/>
    <mergeCell ref="O56:Q56"/>
    <mergeCell ref="S56:U56"/>
    <mergeCell ref="W56:AA56"/>
    <mergeCell ref="AC56:AE56"/>
    <mergeCell ref="AG56:AI56"/>
    <mergeCell ref="AK56:AM56"/>
    <mergeCell ref="AO56:AU56"/>
    <mergeCell ref="AY56:BA56"/>
    <mergeCell ref="BC56:BE56"/>
    <mergeCell ref="BQ54:BS54"/>
    <mergeCell ref="BU54:BW54"/>
    <mergeCell ref="E54:G54"/>
    <mergeCell ref="O54:Q54"/>
    <mergeCell ref="S54:U54"/>
    <mergeCell ref="AK62:AM62"/>
    <mergeCell ref="AO62:AU62"/>
    <mergeCell ref="AO60:AU60"/>
    <mergeCell ref="BQ58:BS58"/>
    <mergeCell ref="BU58:BW58"/>
    <mergeCell ref="E60:G60"/>
    <mergeCell ref="O60:Q60"/>
    <mergeCell ref="S60:U60"/>
    <mergeCell ref="W60:AA60"/>
    <mergeCell ref="AC60:AE60"/>
    <mergeCell ref="AG60:AI60"/>
    <mergeCell ref="AK60:AM60"/>
    <mergeCell ref="AK58:AM58"/>
    <mergeCell ref="AO58:AU58"/>
    <mergeCell ref="AY58:BA58"/>
    <mergeCell ref="BC58:BE58"/>
    <mergeCell ref="BI58:BK58"/>
    <mergeCell ref="BM58:BO58"/>
    <mergeCell ref="E56:G56"/>
    <mergeCell ref="E58:G58"/>
    <mergeCell ref="O58:Q58"/>
    <mergeCell ref="S58:U58"/>
    <mergeCell ref="W58:AA58"/>
    <mergeCell ref="AC58:AE58"/>
    <mergeCell ref="AY60:BA60"/>
    <mergeCell ref="BC60:BE60"/>
    <mergeCell ref="BI60:BK60"/>
    <mergeCell ref="BM60:BO60"/>
    <mergeCell ref="AK64:AM64"/>
    <mergeCell ref="AO64:AU64"/>
    <mergeCell ref="AY64:BA64"/>
    <mergeCell ref="AY62:BA62"/>
    <mergeCell ref="BC62:BE62"/>
    <mergeCell ref="BI62:BK62"/>
    <mergeCell ref="BM62:BO62"/>
    <mergeCell ref="BQ62:BS62"/>
    <mergeCell ref="BU62:BW62"/>
    <mergeCell ref="S62:U62"/>
    <mergeCell ref="W62:AA62"/>
    <mergeCell ref="AC62:AE62"/>
    <mergeCell ref="AG62:AI62"/>
    <mergeCell ref="E68:G68"/>
    <mergeCell ref="O68:Q68"/>
    <mergeCell ref="S68:U68"/>
    <mergeCell ref="W68:AA68"/>
    <mergeCell ref="AC68:AE68"/>
    <mergeCell ref="AG68:AI68"/>
    <mergeCell ref="E64:G64"/>
    <mergeCell ref="O64:Q64"/>
    <mergeCell ref="S64:U64"/>
    <mergeCell ref="W64:AA64"/>
    <mergeCell ref="AC64:AE64"/>
    <mergeCell ref="AG64:AI64"/>
    <mergeCell ref="E62:G62"/>
    <mergeCell ref="O62:Q62"/>
    <mergeCell ref="AK68:AM68"/>
    <mergeCell ref="AK66:AM66"/>
    <mergeCell ref="AO66:AU66"/>
    <mergeCell ref="E66:G66"/>
    <mergeCell ref="O66:Q66"/>
    <mergeCell ref="S66:U66"/>
    <mergeCell ref="W66:AA66"/>
    <mergeCell ref="AC66:AE66"/>
    <mergeCell ref="AG66:AI66"/>
    <mergeCell ref="AO68:AU68"/>
    <mergeCell ref="CG5:CG6"/>
    <mergeCell ref="CH5:CH6"/>
    <mergeCell ref="AY68:BA68"/>
    <mergeCell ref="BC68:BE68"/>
    <mergeCell ref="BI68:BK68"/>
    <mergeCell ref="BM68:BO68"/>
    <mergeCell ref="BQ68:BS68"/>
    <mergeCell ref="BQ66:BS66"/>
    <mergeCell ref="BU66:BW66"/>
    <mergeCell ref="CA66:CC66"/>
    <mergeCell ref="AY66:BA66"/>
    <mergeCell ref="BC66:BE66"/>
    <mergeCell ref="BI66:BK66"/>
    <mergeCell ref="BM66:BO66"/>
    <mergeCell ref="BU68:BW68"/>
    <mergeCell ref="CA68:CC68"/>
    <mergeCell ref="BC64:BE64"/>
    <mergeCell ref="BI64:BK64"/>
    <mergeCell ref="BM64:BO64"/>
    <mergeCell ref="BQ64:BS64"/>
    <mergeCell ref="BU64:BW64"/>
    <mergeCell ref="CA64:CC64"/>
    <mergeCell ref="CA62:CC62"/>
    <mergeCell ref="BM54:BO54"/>
    <mergeCell ref="C7: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9"/>
    <mergeCell ref="D7: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9"/>
  </mergeCells>
  <dataValidations count="8">
    <dataValidation type="list" allowBlank="1" showInputMessage="1" showErrorMessage="1" sqref="B79" xr:uid="{00000000-0002-0000-0000-000000000000}">
      <formula1>"Select,Yes,No"</formula1>
    </dataValidation>
    <dataValidation type="list" allowBlank="1" showInputMessage="1" showErrorMessage="1" sqref="B78" xr:uid="{00000000-0002-0000-0000-000001000000}">
      <formula1>"Select,0,1,2,3,4,5"</formula1>
    </dataValidation>
    <dataValidation type="list" allowBlank="1" showInputMessage="1" showErrorMessage="1" sqref="B77" xr:uid="{00000000-0002-0000-0000-000002000000}">
      <formula1>"Select,0,10,11,12,13,14,15,16,17,18,19,20,21,22,23,24,25"</formula1>
    </dataValidation>
    <dataValidation type="list" allowBlank="1" showInputMessage="1" showErrorMessage="1" sqref="B80 N8 H7 BV57 AL63 BL69 AT45 AT9 AR19 BJ63 AP9 AJ9:AJ67 BV39 BJ55 BJ53 BJ15 AV9:AV67 AL39 BV37 BJ43 BL43:BL44 BT69 BP69 AL35 CB7 AL15 F9 J7:J8 AX8 AT11 AR23 AP43 AP41 F11 BV61 F15 F17 F19 F21 F23 F25 F27 F29 F31 F33 F35 F37 AL25 AL27 AL29 AL31 AL33 AL43 AL45 AL47 AL23 AL21 AL19 BV67 BV65 BV63 H27:H28 BX69 BL41 AH47 AH55 AH57 BJ23 BJ19 BJ17 BJ61 AL9 AL11 AL13 AH49 AL51 AL53 AL55 AL57 AL59 AL61 AF57:AF60 AL65 AL67 BD65 BX19:BX24 BV9 BV11 BV13 BV15 BV17 BV19 BV21 BV23 BV25 BV27 AL49 BV29 BV31 BV33 BV35 BJ57 BJ45 BN67 AT47 AT49 AT51 AT53 AT55 AT57 AT59 AT61 AT63 AT65 AT67 BR67 BX27:BX28 BX33:BX34 BX43:BX46 BD57 BN41 AH67 BV59 BN47 BV55 BN51 BN53 AZ51 AZ49 AZ47 AZ45 AZ43 AH65 P11 P13 P15 P17 P19 P21 P23 P25 P27 P29 P31 P33 P35 P37 P39 P41 P43 P45 P47 P49 P51 P53 R57:R58 P57 P59 P61 P63 P65 P67 BP47 BP41 CB39 BT41:BT42 BJ49 AL37 BX11:BX16 AZ67 AZ65 AZ63 AZ61 AZ59 AZ57 AZ55 AZ53 AH59 AH61 BB43:BB66 BJ51 BD61 BD59 AL41 BL49:BL50 BJ33 AT13 AT15 AT17 T17 AT19 AT21 AT23 AT25 AT27 AT29 AT31 AT33 AT35 AT37 AT39 AT41 AT43 R13:R14 T47 L7:N7 R21:R22 R27:R28 R33:R34 T55 R67 R37:R40 R43:R46 T65 R61:R64 BD49 BZ47 BD51 BZ51 BD53 BZ55 BD55 BX57:BX60 BZ61 BX63:BX64 BZ65 BX67 CD7:CD8 BJ27 CB13 BJ21 AH53 BJ11 BR47:BR48 BX49:BX50 BR41 BL61:BL62 BP67 BT67 BJ31 BJ41 AR21 AR25 AR27 AR29 AR31 AR33 AR43 AR41 AR39 AR37 AR35 AR51 AR49 AR47 AR45 X41 X43 X45 X47 X49 X51 X53 V47:V48 X57 X59 X61 X63 X65 X67 BJ65 Z45 Z47 AR53 Z49:Z50 AR67 AR65 AR63 AR61 AR59 AR57 AR55 AP45 AP47 AP49 AP51 AP53 AP55 AP57 AP59 AP61 AP63 AP65 AP67 AR9 AR11 AR13 AB45:AB48 AR15 AR17 AP39 AP37 AP35 AP33 AP31 AP29 AP27 AP25 AP23 AP21 AP19 AP17 AP15 AP13 AP11 AD43 BV43 BL67 BV53 BV51 AD53 BV49 BV47 AD59 BV45 BV41 AD65 AH29 BF43:BF62 AL17 AN9:AN66 AH63 BJ29 CF7 AH51 BD67 BF65:BF67 BH67 BZ17 BL47 AH45 AH43 BZ25 AH41 AH39 AH37 AH35 AH33 AH31 BD43 BD45 BD47 BJ67 AH9 AH11 AH13 AH15 AH17 AH19 AH21 AH23 AH25 AH27 R69 AJ69 AV69 BF69 F7 P55 R49:R54 X55 BH51 BH53 AD57 D11 D7 D67 D15 D13 D17 D19 D21 D23 D25 D27 D29 D31 D33 D35 D37 D39 D41 D43 D45 D47 D49 D51 D53 D55 D57 D59 D61 D63 D65" xr:uid="{00000000-0002-0000-0000-000003000000}">
      <formula1>$A$94:$A$111</formula1>
    </dataValidation>
    <dataValidation type="list" allowBlank="1" showInputMessage="1" showErrorMessage="1" sqref="B9 B67 B13 B15 B17 B19 B21 B23 B25 B27 B29 B31 B33 B35 B37 B39 B41 B43 B45 B47 B49 B51 B53 B55 B57 B59 B61 B63 B65 B11 B7" xr:uid="{00000000-0002-0000-0000-000004000000}">
      <formula1>"0,1,2,3,4,5,6,7,8,9,10,11,12,13,14,15,16,17,18,19,20,21,22,23,24,25,26,27,28,29,30,31"</formula1>
    </dataValidation>
    <dataValidation type="whole" operator="greaterThanOrEqual" allowBlank="1" showInputMessage="1" showErrorMessage="1" errorTitle="Input Error" error="Input value should be at least 5 digits" sqref="BN68 AH68 I7 E7:E68 G7 K7:K68 W7:W68 Y7:Y68 BZ11 AA7:AA68 X68 AC7:AC68 AE7:AE68 AG7:AG68 AI7:AI68 V49:V69 AK7:AK68 AJ68 AM7:AM68 AN67:AN68 BA7:BA68 AL68 BC7:BC68 BB67:BB68 BE7:BE68 AZ68 BG7:BG68 BF68 BI7:BI68 BH68 BK7:BK68 BD68 BM7:BM68 BL68 BO7:BO68 BJ68 BQ7:BQ68 BP68 BS7:BS68 CA7:CA68 BT68 CC7:CC68 BR68 CE7:CE68 F8 G9:G68 AB8:AB44 F10 F12:F14 F16 F18 F20 F22 F24 F26 F28 F30 F32 F34 F36 F38:F68 BD50 BD52 BD54 BD56 BJ62 BJ64 BJ66 BD58 BL48 BD60 BJ58:BJ60 BJ56 BJ54 BJ52 BJ50 BJ46:BJ48 BJ44 BJ42 I9:J68 AD54:AD56 X8:X40 X42 X44 X46 X48 X50 X52 R59:R60 X58 X60 X62 X64 X66 BZ8:BZ9 BD62:BD64 CF8:CF69 BJ8:BJ10 Z46 Z48 BD66 Z51:Z68 T39 T37 T35 T33 T31 T29 T27 T25 T23 T21 T19 T15 T13 T11 T9 V9:V46 AB49:AB69 BJ30 Z9:Z44 BT9:BT40 BX9:BX10 T41 AD44:AD52 BH54:BH66 AD60:AD64 AD66:AD68 CD9:CD69 BJ32 CB8:CB12 CB14:CB38 CB40:CB68 AH8 AH10 AH12 AH14 AH16 AH18 AH20 AH22 AH24 AH26 AH28 AH30 AH32 AH34 AH36 AH38 AH40 AH42 AH44 AH46 AH48 AH50 AH52 AH54 AH56 AH58 AH60 AH62 AH64 AH66 BN8:BN40 AL8 AL10 AL12 AL14 AL16 AL18 AL20 AL22 AL24 AL26 AL28 AL30 AL32 AL34 AL36 AL38 AL40 AL42 AL44 AL46 AL48 AL50 AL52 AL54 AL56 AL58 AL60 AL62 AL64 AL66 BN42:BN46 BN48:BN50 BJ34:BJ40 BR42:BR46 BJ28 BR49:BR66 BN52 BN54:BN66 BL63:BL66 BF9:BF42 AZ8:AZ42 AZ44 AZ46 AZ48 AZ50 AZ52 AZ54 AZ56 AZ58 AZ60 AZ62 AZ64 AZ66 BL45:BL46 BZ21 BP9:BP40 BL42 BJ12:BJ14 BJ16 BJ18 BJ20 BP42:BP46 BJ22 BP48:BP66 BJ24:BJ26 R56 BR8:BR40 BD8:BD42 BD44 BD46 BD48 BZ19 BZ15 BZ13 X56 X54 BX17:BX18 BT43:BT66 BX25:BX26 BX29:BX32 BX35:BX42 BX47:BX48 BX51:BX56 BX61:BX62 BX65:BX66 BZ67 BZ63 BZ59 BZ57 BZ53 BZ49 BZ45 BZ43 BZ41 BZ39 BZ37 BZ35 BZ33 BZ31 BZ29 BZ27 BZ23 BL9:BL40 BL51:BL60 H9:H26 H29:H68 R15:R20 R11:R12 R23:R26 R29:R32 R35:R36 R41:R42 R47:R48 AY7:AY68 AX9:AX68 R65:R66 T59 T67 T63 T61 T53 T51 T49 T45 T43 AD8:AD42 AD58 AF61:AF68 BF63:BF64 BB9:BB42 AW7:AW68 BH8:BH50 BH52 AF9:AF56 L9:N68 AX7 D7" xr:uid="{00000000-0002-0000-0000-000005000000}">
      <formula1>10000</formula1>
    </dataValidation>
    <dataValidation type="whole" operator="greaterThanOrEqual" allowBlank="1" showInputMessage="1" showErrorMessage="1" errorTitle="Input Error" error="Input value should be at least 4 digits" sqref="AR68 T68 AO6:AO68 BX68 AQ6:AQ68 BZ7 AS6:AS68 AP68 AU6:AU68 O7:O68 BV68 Q7:Q68 R68 S7:S68 P68 U7:U68 BU7:BU68 AV68 BW7:BW68 AT68 BY7:BY68 T7:T8 P7:P10 P12 P14 P16 P18 P20 P22 P24 P26 P28 P30 P32 P34 P36 P38 P40 P42 P44 P46 P48 P50 P52 P54 P56 P58 P60 P62 P64 P66 BZ68 BZ60 BZ56 BZ44 BV54 BV56 BV58 BV60 BV62 BV64 BV66 BZ48 BZ50 BZ46 BZ38 BZ16 BZ18 BZ20 BZ22 BZ24 BZ26 BZ28 BZ30 BZ32 BZ34 BZ36 BZ10 BZ12 BZ14 T10 T12 T14 T16 T18 T20 T22 T24 T26 T28 T30 T32 T34 T36 T38 T40 T42 T44 T46 T48 T50 T52 T54 T56 T58 T60 T62 T64 T66 BZ66 BZ58 BZ54 BZ42 BZ52 BZ40 BV7:BV8 BV10 BV12 BV14 BV16 BV18 BV20 BV22 BV24 BV26 BV28 BV30 BV32 BV34 BV36 BV38 BV40 BV42 BV44 BV46 BV48 BV50 BV52 AP7:AP8 AP10 AP12 AP14 AP16 AP18 AP20 AP22 AP24 AP26 AP28 AP30 AP32 AP34 AP36 AP38 AP40 AP42 AP44 AP46 AP48 AP50 AP52 AP54 AP56 AP58 AP60 AP62 AP64 AP66 AR7:AR8 AR10 AR12 AR14 AR16 AR18 AR20 AR22 AR24 AR26 AR28 AR30 AR32 AR34 AR36 AR38 AR40 AR42 AR44 AR46 AR48 AR50 AR52 AR54 AR56 AR58 AR60 AR62 AR64 AR66 AT7:AT8 AT10 AT12 AT14 AT16 AT18 AT20 AT22 AT24 AT26 AT28 AT30 AT32 AT34 AT36 AT38 AT40 AT42 AT44 AT46 AT48 AT50 AT52 AT54 AT56 AT58 AT60 AT62 AT64 AT66 BZ64 BZ62 R7:R10 V7:V8 X7 Z7:Z8 AB7 AD7 AF7:AF8 AH7 AJ7:AJ8 AL7 AN7:AN8 AV7:AV8 AZ7 BB7:BB8 BD7 BF7:BF8 BH7 BJ7 BL7:BL8 BN7 BP7:BP8 BR7 BT7:BT8 BX7:BX8 R55" xr:uid="{00000000-0002-0000-0000-000006000000}">
      <formula1>1000</formula1>
    </dataValidation>
    <dataValidation type="whole" operator="greaterThan" allowBlank="1" showInputMessage="1" showErrorMessage="1" error="Input value should be at least 6 digits" sqref="C7:C69" xr:uid="{00000000-0002-0000-0000-000007000000}">
      <formula1>99999</formula1>
    </dataValidation>
  </dataValidations>
  <pageMargins left="0.7" right="0.7" top="0.75" bottom="0.75" header="0.3" footer="0.3"/>
  <pageSetup scale="12" fitToHeight="0" orientation="landscape" r:id="rId1"/>
  <ignoredErrors>
    <ignoredError sqref="CH8 CH66 CH64 CH62 CH60 CH58 CH56 CH54 CH52 CH50 CH48 CH46 CH44 CH42 CH40 CH38 CH36 CH34 CH32 CH30 CH28 CH26 CH24 CH22 CH20 CH18 CH16 CH14 CH12 CH1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Q74"/>
  <sheetViews>
    <sheetView zoomScale="75" zoomScaleNormal="75" workbookViewId="0">
      <pane xSplit="1" ySplit="3" topLeftCell="B4" activePane="bottomRight" state="frozen"/>
      <selection activeCell="C4" sqref="C4"/>
      <selection pane="topRight" activeCell="C4" sqref="C4"/>
      <selection pane="bottomLeft" activeCell="C4" sqref="C4"/>
      <selection pane="bottomRight" activeCell="B4" sqref="B4:B7"/>
    </sheetView>
  </sheetViews>
  <sheetFormatPr defaultRowHeight="15" x14ac:dyDescent="0.25"/>
  <cols>
    <col min="1" max="1" width="27.42578125" style="171" bestFit="1" customWidth="1"/>
    <col min="2" max="2" width="18.140625" style="204" customWidth="1"/>
    <col min="3" max="3" width="8" style="199" customWidth="1"/>
    <col min="4" max="7" width="6.85546875" style="199" customWidth="1"/>
    <col min="8" max="11" width="6.42578125" style="199" customWidth="1"/>
    <col min="12" max="12" width="6.85546875" style="199" customWidth="1"/>
    <col min="13" max="16" width="6.42578125" style="199" customWidth="1"/>
    <col min="17" max="20" width="6.85546875" style="199" customWidth="1"/>
    <col min="21" max="23" width="7" style="199" customWidth="1"/>
    <col min="24" max="24" width="7.140625" style="199" customWidth="1"/>
    <col min="25" max="25" width="8" style="199" customWidth="1"/>
    <col min="26" max="26" width="6.85546875" style="199" customWidth="1"/>
    <col min="27" max="29" width="6.42578125" style="199" customWidth="1"/>
    <col min="30" max="30" width="5.140625" style="199" customWidth="1"/>
    <col min="31" max="31" width="6.85546875" style="199" customWidth="1"/>
    <col min="32" max="38" width="6.42578125" style="199" customWidth="1"/>
    <col min="39" max="39" width="5.140625" style="199" customWidth="1"/>
    <col min="40" max="42" width="6.85546875" style="199" customWidth="1"/>
    <col min="43" max="43" width="9.140625" style="170" hidden="1" customWidth="1"/>
    <col min="44" max="16384" width="9.140625" style="171"/>
  </cols>
  <sheetData>
    <row r="1" spans="1:43" s="146" customFormat="1" ht="18.75" x14ac:dyDescent="0.3">
      <c r="A1" s="146" t="s">
        <v>131</v>
      </c>
      <c r="B1" s="147"/>
      <c r="C1" s="148" t="s">
        <v>145</v>
      </c>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50"/>
    </row>
    <row r="2" spans="1:43" s="154" customFormat="1" x14ac:dyDescent="0.25">
      <c r="A2" s="151" t="s">
        <v>146</v>
      </c>
      <c r="B2" s="152" t="s">
        <v>273</v>
      </c>
      <c r="C2" s="241" t="s">
        <v>68</v>
      </c>
      <c r="D2" s="241"/>
      <c r="E2" s="241"/>
      <c r="F2" s="241"/>
      <c r="G2" s="241"/>
      <c r="H2" s="241"/>
      <c r="I2" s="241"/>
      <c r="J2" s="241"/>
      <c r="K2" s="241"/>
      <c r="L2" s="241"/>
      <c r="M2" s="241"/>
      <c r="N2" s="241"/>
      <c r="O2" s="241"/>
      <c r="P2" s="241"/>
      <c r="Q2" s="242" t="s">
        <v>69</v>
      </c>
      <c r="R2" s="243"/>
      <c r="S2" s="243"/>
      <c r="T2" s="243"/>
      <c r="U2" s="243"/>
      <c r="V2" s="243"/>
      <c r="W2" s="243"/>
      <c r="X2" s="243"/>
      <c r="Y2" s="243"/>
      <c r="Z2" s="243"/>
      <c r="AA2" s="243"/>
      <c r="AB2" s="243"/>
      <c r="AC2" s="243"/>
      <c r="AD2" s="243"/>
      <c r="AE2" s="244" t="s">
        <v>70</v>
      </c>
      <c r="AF2" s="241"/>
      <c r="AG2" s="241"/>
      <c r="AH2" s="241"/>
      <c r="AI2" s="241"/>
      <c r="AJ2" s="241"/>
      <c r="AK2" s="241"/>
      <c r="AL2" s="241"/>
      <c r="AM2" s="241"/>
      <c r="AN2" s="241"/>
      <c r="AO2" s="241"/>
      <c r="AP2" s="245"/>
      <c r="AQ2" s="153"/>
    </row>
    <row r="3" spans="1:43" s="164" customFormat="1" x14ac:dyDescent="0.25">
      <c r="A3" s="155" t="s">
        <v>15</v>
      </c>
      <c r="B3" s="156" t="s">
        <v>274</v>
      </c>
      <c r="C3" s="157" t="s">
        <v>80</v>
      </c>
      <c r="D3" s="157" t="s">
        <v>81</v>
      </c>
      <c r="E3" s="157" t="s">
        <v>264</v>
      </c>
      <c r="F3" s="157" t="s">
        <v>263</v>
      </c>
      <c r="G3" s="157" t="s">
        <v>271</v>
      </c>
      <c r="H3" s="158" t="s">
        <v>76</v>
      </c>
      <c r="I3" s="158" t="s">
        <v>77</v>
      </c>
      <c r="J3" s="158" t="s">
        <v>78</v>
      </c>
      <c r="K3" s="158" t="s">
        <v>79</v>
      </c>
      <c r="L3" s="159" t="s">
        <v>71</v>
      </c>
      <c r="M3" s="159" t="s">
        <v>72</v>
      </c>
      <c r="N3" s="159" t="s">
        <v>73</v>
      </c>
      <c r="O3" s="159" t="s">
        <v>74</v>
      </c>
      <c r="P3" s="159" t="s">
        <v>75</v>
      </c>
      <c r="Q3" s="160" t="s">
        <v>71</v>
      </c>
      <c r="R3" s="159" t="s">
        <v>72</v>
      </c>
      <c r="S3" s="159" t="s">
        <v>74</v>
      </c>
      <c r="T3" s="159" t="s">
        <v>75</v>
      </c>
      <c r="U3" s="161" t="s">
        <v>87</v>
      </c>
      <c r="V3" s="161" t="s">
        <v>88</v>
      </c>
      <c r="W3" s="161" t="s">
        <v>89</v>
      </c>
      <c r="X3" s="161" t="s">
        <v>90</v>
      </c>
      <c r="Y3" s="157" t="s">
        <v>272</v>
      </c>
      <c r="Z3" s="159" t="s">
        <v>82</v>
      </c>
      <c r="AA3" s="159" t="s">
        <v>83</v>
      </c>
      <c r="AB3" s="159" t="s">
        <v>84</v>
      </c>
      <c r="AC3" s="159" t="s">
        <v>85</v>
      </c>
      <c r="AD3" s="159" t="s">
        <v>86</v>
      </c>
      <c r="AE3" s="160" t="s">
        <v>71</v>
      </c>
      <c r="AF3" s="159" t="s">
        <v>72</v>
      </c>
      <c r="AG3" s="159" t="s">
        <v>74</v>
      </c>
      <c r="AH3" s="159" t="s">
        <v>75</v>
      </c>
      <c r="AI3" s="159" t="s">
        <v>82</v>
      </c>
      <c r="AJ3" s="159" t="s">
        <v>83</v>
      </c>
      <c r="AK3" s="158" t="s">
        <v>76</v>
      </c>
      <c r="AL3" s="158" t="s">
        <v>77</v>
      </c>
      <c r="AM3" s="158" t="s">
        <v>91</v>
      </c>
      <c r="AN3" s="157" t="s">
        <v>80</v>
      </c>
      <c r="AO3" s="157" t="s">
        <v>81</v>
      </c>
      <c r="AP3" s="162" t="s">
        <v>263</v>
      </c>
      <c r="AQ3" s="163" t="s">
        <v>275</v>
      </c>
    </row>
    <row r="4" spans="1:43" x14ac:dyDescent="0.25">
      <c r="A4" s="165" t="s">
        <v>262</v>
      </c>
      <c r="B4" s="253">
        <f>SUM(C4:AP4,C6:AP6)</f>
        <v>17404.640522547194</v>
      </c>
      <c r="C4" s="166">
        <f>Masterdata!Z7</f>
        <v>2501.1128319999993</v>
      </c>
      <c r="D4" s="166">
        <f>Masterdata!Z8</f>
        <v>1214.8654239999998</v>
      </c>
      <c r="E4" s="166">
        <f>Masterdata!Z9</f>
        <v>988.57700383999986</v>
      </c>
      <c r="F4" s="166">
        <f>Masterdata!Z11</f>
        <v>1677.4040048000002</v>
      </c>
      <c r="G4" s="166">
        <f>Masterdata!Z12</f>
        <v>3481.6678348800001</v>
      </c>
      <c r="H4" s="166"/>
      <c r="I4" s="166"/>
      <c r="J4" s="166"/>
      <c r="K4" s="166"/>
      <c r="L4" s="166"/>
      <c r="M4" s="166"/>
      <c r="N4" s="166"/>
      <c r="O4" s="166"/>
      <c r="P4" s="166"/>
      <c r="Q4" s="167"/>
      <c r="R4" s="166"/>
      <c r="S4" s="166"/>
      <c r="T4" s="166"/>
      <c r="U4" s="168"/>
      <c r="V4" s="168"/>
      <c r="W4" s="168"/>
      <c r="X4" s="168"/>
      <c r="Y4" s="166"/>
      <c r="Z4" s="166"/>
      <c r="AA4" s="166"/>
      <c r="AB4" s="166"/>
      <c r="AC4" s="166"/>
      <c r="AD4" s="166"/>
      <c r="AE4" s="167"/>
      <c r="AF4" s="166"/>
      <c r="AG4" s="166"/>
      <c r="AH4" s="166"/>
      <c r="AI4" s="166"/>
      <c r="AJ4" s="166"/>
      <c r="AK4" s="166"/>
      <c r="AL4" s="166"/>
      <c r="AM4" s="166"/>
      <c r="AN4" s="166">
        <f>Masterdata!Z3</f>
        <v>574.66553036799985</v>
      </c>
      <c r="AO4" s="166">
        <f>Masterdata!Z4</f>
        <v>640.20105553919996</v>
      </c>
      <c r="AP4" s="169">
        <f>Masterdata!Z6</f>
        <v>2474.4319999999998</v>
      </c>
      <c r="AQ4" s="170">
        <f>COUNT(C4:AP4)</f>
        <v>8</v>
      </c>
    </row>
    <row r="5" spans="1:43" s="175" customFormat="1" x14ac:dyDescent="0.25">
      <c r="A5" s="172" t="s">
        <v>129</v>
      </c>
      <c r="B5" s="253"/>
      <c r="C5" s="239">
        <f>SUM(C4:E4)</f>
        <v>4704.5552598399991</v>
      </c>
      <c r="D5" s="239"/>
      <c r="E5" s="239"/>
      <c r="F5" s="239">
        <f>SUM(F4,G4)</f>
        <v>5159.0718396800003</v>
      </c>
      <c r="G5" s="239"/>
      <c r="H5" s="239"/>
      <c r="I5" s="239"/>
      <c r="J5" s="239"/>
      <c r="K5" s="239"/>
      <c r="L5" s="239"/>
      <c r="M5" s="239"/>
      <c r="N5" s="173"/>
      <c r="O5" s="239"/>
      <c r="P5" s="239"/>
      <c r="Q5" s="240"/>
      <c r="R5" s="239"/>
      <c r="S5" s="239"/>
      <c r="T5" s="239"/>
      <c r="U5" s="239"/>
      <c r="V5" s="239"/>
      <c r="W5" s="239"/>
      <c r="X5" s="239"/>
      <c r="Y5" s="173">
        <f>SUM(C4:AP4)</f>
        <v>13552.925685427199</v>
      </c>
      <c r="Z5" s="239"/>
      <c r="AA5" s="239"/>
      <c r="AB5" s="239"/>
      <c r="AC5" s="239"/>
      <c r="AD5" s="173"/>
      <c r="AE5" s="240"/>
      <c r="AF5" s="239"/>
      <c r="AG5" s="239"/>
      <c r="AH5" s="239"/>
      <c r="AI5" s="239"/>
      <c r="AJ5" s="239"/>
      <c r="AK5" s="239"/>
      <c r="AL5" s="239"/>
      <c r="AM5" s="173"/>
      <c r="AN5" s="239">
        <f>SUM(AN4:AO4)</f>
        <v>1214.8665859071998</v>
      </c>
      <c r="AO5" s="239"/>
      <c r="AP5" s="174"/>
      <c r="AQ5" s="170">
        <f t="shared" ref="AQ5:AQ65" si="0">COUNT(C5:AP5)</f>
        <v>4</v>
      </c>
    </row>
    <row r="6" spans="1:43" x14ac:dyDescent="0.25">
      <c r="A6" s="165" t="s">
        <v>92</v>
      </c>
      <c r="B6" s="253"/>
      <c r="C6" s="176">
        <f>Masterdata!Z28</f>
        <v>3225.5759571199997</v>
      </c>
      <c r="D6" s="176"/>
      <c r="E6" s="176"/>
      <c r="F6" s="176"/>
      <c r="G6" s="176"/>
      <c r="H6" s="176"/>
      <c r="I6" s="176"/>
      <c r="J6" s="176"/>
      <c r="K6" s="176"/>
      <c r="L6" s="176"/>
      <c r="M6" s="176"/>
      <c r="N6" s="176"/>
      <c r="O6" s="176"/>
      <c r="P6" s="176"/>
      <c r="Q6" s="177">
        <f>Masterdata!Z17</f>
        <v>100.05311999999999</v>
      </c>
      <c r="R6" s="176">
        <f>Masterdata!Z18</f>
        <v>100.05311999999999</v>
      </c>
      <c r="S6" s="176">
        <f>Masterdata!Z25</f>
        <v>100.05311999999999</v>
      </c>
      <c r="T6" s="176">
        <f>Masterdata!Z26</f>
        <v>100.05311999999999</v>
      </c>
      <c r="U6" s="176">
        <f>Masterdata!Z20</f>
        <v>50.026559999999996</v>
      </c>
      <c r="V6" s="176">
        <f>Masterdata!Z21</f>
        <v>50.026559999999996</v>
      </c>
      <c r="W6" s="176">
        <f>Masterdata!Z22</f>
        <v>50.026559999999996</v>
      </c>
      <c r="X6" s="176">
        <f>Masterdata!Z23</f>
        <v>50.026559999999996</v>
      </c>
      <c r="Y6" s="176"/>
      <c r="Z6" s="176"/>
      <c r="AA6" s="176"/>
      <c r="AB6" s="176"/>
      <c r="AC6" s="176"/>
      <c r="AD6" s="176"/>
      <c r="AE6" s="177"/>
      <c r="AF6" s="176"/>
      <c r="AG6" s="176"/>
      <c r="AH6" s="176"/>
      <c r="AI6" s="176"/>
      <c r="AJ6" s="176"/>
      <c r="AK6" s="176">
        <f>Masterdata!Z16</f>
        <v>25.820159999999998</v>
      </c>
      <c r="AL6" s="176"/>
      <c r="AM6" s="176"/>
      <c r="AN6" s="176"/>
      <c r="AO6" s="176"/>
      <c r="AP6" s="178"/>
      <c r="AQ6" s="170">
        <f t="shared" si="0"/>
        <v>10</v>
      </c>
    </row>
    <row r="7" spans="1:43" s="175" customFormat="1" x14ac:dyDescent="0.25">
      <c r="A7" s="172" t="s">
        <v>129</v>
      </c>
      <c r="B7" s="253"/>
      <c r="C7" s="239"/>
      <c r="D7" s="239"/>
      <c r="E7" s="173"/>
      <c r="F7" s="173"/>
      <c r="G7" s="173"/>
      <c r="H7" s="239"/>
      <c r="I7" s="239"/>
      <c r="J7" s="239"/>
      <c r="K7" s="239"/>
      <c r="L7" s="239"/>
      <c r="M7" s="239"/>
      <c r="N7" s="173"/>
      <c r="O7" s="239"/>
      <c r="P7" s="239"/>
      <c r="Q7" s="240">
        <f>SUM(Q6:R6)</f>
        <v>200.10623999999999</v>
      </c>
      <c r="R7" s="239"/>
      <c r="S7" s="239">
        <f>SUM(S6:T6)</f>
        <v>200.10623999999999</v>
      </c>
      <c r="T7" s="239"/>
      <c r="U7" s="239">
        <f>SUM(U6:X6)</f>
        <v>200.10623999999999</v>
      </c>
      <c r="V7" s="239"/>
      <c r="W7" s="239"/>
      <c r="X7" s="239"/>
      <c r="Y7" s="173"/>
      <c r="Z7" s="239"/>
      <c r="AA7" s="239"/>
      <c r="AB7" s="239"/>
      <c r="AC7" s="239"/>
      <c r="AD7" s="173"/>
      <c r="AE7" s="240"/>
      <c r="AF7" s="239"/>
      <c r="AG7" s="239"/>
      <c r="AH7" s="239"/>
      <c r="AI7" s="239"/>
      <c r="AJ7" s="239"/>
      <c r="AK7" s="239"/>
      <c r="AL7" s="239"/>
      <c r="AM7" s="173"/>
      <c r="AN7" s="239"/>
      <c r="AO7" s="239"/>
      <c r="AP7" s="251"/>
      <c r="AQ7" s="170">
        <f t="shared" si="0"/>
        <v>3</v>
      </c>
    </row>
    <row r="8" spans="1:43" x14ac:dyDescent="0.25">
      <c r="A8" s="165" t="s">
        <v>93</v>
      </c>
      <c r="B8" s="254">
        <f>SUM(C8:AP8)</f>
        <v>3049.2952697599994</v>
      </c>
      <c r="C8" s="176">
        <f>Masterdata!Z45</f>
        <v>2306.9656697599994</v>
      </c>
      <c r="D8" s="176"/>
      <c r="E8" s="176"/>
      <c r="F8" s="176"/>
      <c r="G8" s="176"/>
      <c r="H8" s="176">
        <f>Masterdata!Z46</f>
        <v>25.820159999999998</v>
      </c>
      <c r="I8" s="176"/>
      <c r="J8" s="176"/>
      <c r="K8" s="176"/>
      <c r="L8" s="176"/>
      <c r="M8" s="176"/>
      <c r="N8" s="176"/>
      <c r="O8" s="176"/>
      <c r="P8" s="176"/>
      <c r="Q8" s="177">
        <f>Masterdata!Z34</f>
        <v>100.05311999999999</v>
      </c>
      <c r="R8" s="176">
        <f>Masterdata!Z35</f>
        <v>100.05311999999999</v>
      </c>
      <c r="S8" s="176">
        <f>Masterdata!Z42</f>
        <v>100.05311999999999</v>
      </c>
      <c r="T8" s="176">
        <f>Masterdata!Z43</f>
        <v>100.05311999999999</v>
      </c>
      <c r="U8" s="176">
        <f>Masterdata!Z37</f>
        <v>50.026559999999996</v>
      </c>
      <c r="V8" s="176">
        <f>Masterdata!Z38</f>
        <v>50.026559999999996</v>
      </c>
      <c r="W8" s="176">
        <f>Masterdata!Z39</f>
        <v>50.026559999999996</v>
      </c>
      <c r="X8" s="176">
        <f>Masterdata!Z40</f>
        <v>50.026559999999996</v>
      </c>
      <c r="Y8" s="176"/>
      <c r="Z8" s="176"/>
      <c r="AA8" s="176"/>
      <c r="AB8" s="176"/>
      <c r="AC8" s="176"/>
      <c r="AD8" s="176"/>
      <c r="AE8" s="177">
        <f>Masterdata!Z30</f>
        <v>64.550399999999996</v>
      </c>
      <c r="AF8" s="176"/>
      <c r="AG8" s="176"/>
      <c r="AH8" s="176"/>
      <c r="AI8" s="176"/>
      <c r="AJ8" s="176"/>
      <c r="AK8" s="176">
        <f>Masterdata!Z31</f>
        <v>25.820159999999998</v>
      </c>
      <c r="AL8" s="176">
        <f>Masterdata!Z32</f>
        <v>25.820159999999998</v>
      </c>
      <c r="AM8" s="176"/>
      <c r="AN8" s="176"/>
      <c r="AO8" s="176"/>
      <c r="AP8" s="178"/>
      <c r="AQ8" s="170">
        <f t="shared" si="0"/>
        <v>13</v>
      </c>
    </row>
    <row r="9" spans="1:43" s="175" customFormat="1" x14ac:dyDescent="0.25">
      <c r="A9" s="172" t="s">
        <v>129</v>
      </c>
      <c r="B9" s="254"/>
      <c r="C9" s="239"/>
      <c r="D9" s="239"/>
      <c r="E9" s="173"/>
      <c r="F9" s="173"/>
      <c r="G9" s="173"/>
      <c r="H9" s="239"/>
      <c r="I9" s="239"/>
      <c r="J9" s="239"/>
      <c r="K9" s="239"/>
      <c r="L9" s="239"/>
      <c r="M9" s="239"/>
      <c r="N9" s="173"/>
      <c r="O9" s="239"/>
      <c r="P9" s="239"/>
      <c r="Q9" s="240">
        <f>SUM(Q8:R8)</f>
        <v>200.10623999999999</v>
      </c>
      <c r="R9" s="239"/>
      <c r="S9" s="239">
        <f>SUM(S8:T8)</f>
        <v>200.10623999999999</v>
      </c>
      <c r="T9" s="239"/>
      <c r="U9" s="239">
        <f>SUM(U8:X8)</f>
        <v>200.10623999999999</v>
      </c>
      <c r="V9" s="239"/>
      <c r="W9" s="239"/>
      <c r="X9" s="239"/>
      <c r="Y9" s="173"/>
      <c r="Z9" s="239"/>
      <c r="AA9" s="239"/>
      <c r="AB9" s="239"/>
      <c r="AC9" s="239"/>
      <c r="AD9" s="173"/>
      <c r="AE9" s="240"/>
      <c r="AF9" s="239"/>
      <c r="AG9" s="239"/>
      <c r="AH9" s="239"/>
      <c r="AI9" s="239"/>
      <c r="AJ9" s="239"/>
      <c r="AK9" s="239">
        <f>SUM(AK8:AL8)</f>
        <v>51.640319999999996</v>
      </c>
      <c r="AL9" s="239"/>
      <c r="AM9" s="173"/>
      <c r="AN9" s="239"/>
      <c r="AO9" s="239"/>
      <c r="AP9" s="251"/>
      <c r="AQ9" s="170">
        <f t="shared" si="0"/>
        <v>4</v>
      </c>
    </row>
    <row r="10" spans="1:43" x14ac:dyDescent="0.25">
      <c r="A10" s="165" t="s">
        <v>94</v>
      </c>
      <c r="B10" s="254">
        <f>SUM(C10:AP10)</f>
        <v>2606.7753817599996</v>
      </c>
      <c r="C10" s="176"/>
      <c r="D10" s="176"/>
      <c r="E10" s="176"/>
      <c r="F10" s="176"/>
      <c r="G10" s="176"/>
      <c r="H10" s="176">
        <f>Masterdata!Z63</f>
        <v>25.820159999999998</v>
      </c>
      <c r="I10" s="176">
        <f>Masterdata!Z64</f>
        <v>25.820159999999998</v>
      </c>
      <c r="J10" s="176"/>
      <c r="K10" s="176"/>
      <c r="L10" s="176"/>
      <c r="M10" s="176"/>
      <c r="N10" s="176"/>
      <c r="O10" s="176"/>
      <c r="P10" s="176"/>
      <c r="Q10" s="177">
        <f>Masterdata!Z52</f>
        <v>100.05311999999999</v>
      </c>
      <c r="R10" s="176">
        <f>Masterdata!Z53</f>
        <v>100.05311999999999</v>
      </c>
      <c r="S10" s="176">
        <f>Masterdata!Z60</f>
        <v>100.05311999999999</v>
      </c>
      <c r="T10" s="176">
        <f>Masterdata!Z61</f>
        <v>100.05311999999999</v>
      </c>
      <c r="U10" s="176">
        <f>Masterdata!Z55</f>
        <v>50.026559999999996</v>
      </c>
      <c r="V10" s="176">
        <f>Masterdata!Z56</f>
        <v>50.026559999999996</v>
      </c>
      <c r="W10" s="176">
        <f>Masterdata!Z57</f>
        <v>50.026559999999996</v>
      </c>
      <c r="X10" s="176">
        <f>Masterdata!Z58</f>
        <v>50.026559999999996</v>
      </c>
      <c r="Y10" s="176"/>
      <c r="Z10" s="176"/>
      <c r="AA10" s="176"/>
      <c r="AB10" s="176"/>
      <c r="AC10" s="176"/>
      <c r="AD10" s="176"/>
      <c r="AE10" s="177"/>
      <c r="AF10" s="176"/>
      <c r="AG10" s="176"/>
      <c r="AH10" s="176"/>
      <c r="AI10" s="176"/>
      <c r="AJ10" s="176"/>
      <c r="AK10" s="176">
        <f>Masterdata!Z49</f>
        <v>25.820159999999998</v>
      </c>
      <c r="AL10" s="176">
        <f>Masterdata!Z50</f>
        <v>25.820159999999998</v>
      </c>
      <c r="AM10" s="176"/>
      <c r="AN10" s="176">
        <f>Masterdata!Z48</f>
        <v>1903.1760217599997</v>
      </c>
      <c r="AO10" s="176"/>
      <c r="AP10" s="178"/>
      <c r="AQ10" s="170">
        <f t="shared" si="0"/>
        <v>13</v>
      </c>
    </row>
    <row r="11" spans="1:43" s="175" customFormat="1" x14ac:dyDescent="0.25">
      <c r="A11" s="172" t="s">
        <v>129</v>
      </c>
      <c r="B11" s="254"/>
      <c r="C11" s="239"/>
      <c r="D11" s="239"/>
      <c r="E11" s="173"/>
      <c r="F11" s="173"/>
      <c r="G11" s="173"/>
      <c r="H11" s="239">
        <f>SUM(H10:I10)</f>
        <v>51.640319999999996</v>
      </c>
      <c r="I11" s="239"/>
      <c r="J11" s="239"/>
      <c r="K11" s="239"/>
      <c r="L11" s="239"/>
      <c r="M11" s="239"/>
      <c r="N11" s="173"/>
      <c r="O11" s="239"/>
      <c r="P11" s="239"/>
      <c r="Q11" s="240">
        <f>SUM(Q10:R10)</f>
        <v>200.10623999999999</v>
      </c>
      <c r="R11" s="239"/>
      <c r="S11" s="239">
        <f>SUM(S10:T10)</f>
        <v>200.10623999999999</v>
      </c>
      <c r="T11" s="239"/>
      <c r="U11" s="239">
        <f>SUM(U10:X10)</f>
        <v>200.10623999999999</v>
      </c>
      <c r="V11" s="239"/>
      <c r="W11" s="239"/>
      <c r="X11" s="239"/>
      <c r="Y11" s="173"/>
      <c r="Z11" s="239"/>
      <c r="AA11" s="239"/>
      <c r="AB11" s="239"/>
      <c r="AC11" s="239"/>
      <c r="AD11" s="173"/>
      <c r="AE11" s="240"/>
      <c r="AF11" s="239"/>
      <c r="AG11" s="239"/>
      <c r="AH11" s="239"/>
      <c r="AI11" s="239"/>
      <c r="AJ11" s="239"/>
      <c r="AK11" s="239">
        <f>SUM(AK10:AL10)</f>
        <v>51.640319999999996</v>
      </c>
      <c r="AL11" s="239"/>
      <c r="AM11" s="173"/>
      <c r="AN11" s="239"/>
      <c r="AO11" s="239"/>
      <c r="AP11" s="251"/>
      <c r="AQ11" s="170">
        <f t="shared" si="0"/>
        <v>5</v>
      </c>
    </row>
    <row r="12" spans="1:43" x14ac:dyDescent="0.25">
      <c r="A12" s="165" t="s">
        <v>95</v>
      </c>
      <c r="B12" s="254">
        <f>SUM(C12:AP12)</f>
        <v>2738.3651375999989</v>
      </c>
      <c r="C12" s="176">
        <f>Masterdata!Z82</f>
        <v>1996.0355375999993</v>
      </c>
      <c r="D12" s="176"/>
      <c r="E12" s="176"/>
      <c r="F12" s="176"/>
      <c r="G12" s="176"/>
      <c r="H12" s="176">
        <f>Masterdata!Z83</f>
        <v>25.820159999999998</v>
      </c>
      <c r="I12" s="176"/>
      <c r="J12" s="176"/>
      <c r="K12" s="176"/>
      <c r="L12" s="176"/>
      <c r="M12" s="176"/>
      <c r="N12" s="176"/>
      <c r="O12" s="176"/>
      <c r="P12" s="176"/>
      <c r="Q12" s="177">
        <f>Masterdata!Z71</f>
        <v>100.05311999999999</v>
      </c>
      <c r="R12" s="176">
        <f>Masterdata!Z72</f>
        <v>100.05311999999999</v>
      </c>
      <c r="S12" s="176">
        <f>Masterdata!Z79</f>
        <v>100.05311999999999</v>
      </c>
      <c r="T12" s="176">
        <f>Masterdata!Z80</f>
        <v>100.05311999999999</v>
      </c>
      <c r="U12" s="176">
        <f>Masterdata!Z74</f>
        <v>50.026559999999996</v>
      </c>
      <c r="V12" s="176">
        <f>Masterdata!Z75</f>
        <v>50.026559999999996</v>
      </c>
      <c r="W12" s="176">
        <f>Masterdata!Z76</f>
        <v>50.026559999999996</v>
      </c>
      <c r="X12" s="176">
        <f>Masterdata!Z77</f>
        <v>50.026559999999996</v>
      </c>
      <c r="Y12" s="176"/>
      <c r="Z12" s="176"/>
      <c r="AA12" s="176"/>
      <c r="AB12" s="176"/>
      <c r="AC12" s="176"/>
      <c r="AD12" s="176"/>
      <c r="AE12" s="177">
        <f>Masterdata!Z67</f>
        <v>64.550399999999996</v>
      </c>
      <c r="AF12" s="176"/>
      <c r="AG12" s="176"/>
      <c r="AH12" s="176"/>
      <c r="AI12" s="176"/>
      <c r="AJ12" s="176"/>
      <c r="AK12" s="176">
        <f>Masterdata!Z68</f>
        <v>25.820159999999998</v>
      </c>
      <c r="AL12" s="176">
        <f>Masterdata!Z69</f>
        <v>25.820159999999998</v>
      </c>
      <c r="AM12" s="176"/>
      <c r="AN12" s="176"/>
      <c r="AO12" s="176"/>
      <c r="AP12" s="178"/>
      <c r="AQ12" s="170">
        <f t="shared" si="0"/>
        <v>13</v>
      </c>
    </row>
    <row r="13" spans="1:43" s="175" customFormat="1" x14ac:dyDescent="0.25">
      <c r="A13" s="172" t="s">
        <v>129</v>
      </c>
      <c r="B13" s="254"/>
      <c r="C13" s="239"/>
      <c r="D13" s="239"/>
      <c r="E13" s="173"/>
      <c r="F13" s="173"/>
      <c r="G13" s="173"/>
      <c r="H13" s="239"/>
      <c r="I13" s="239"/>
      <c r="J13" s="239"/>
      <c r="K13" s="239"/>
      <c r="L13" s="239"/>
      <c r="M13" s="239"/>
      <c r="N13" s="173"/>
      <c r="O13" s="239"/>
      <c r="P13" s="239"/>
      <c r="Q13" s="240">
        <f>SUM(Q12:R12)</f>
        <v>200.10623999999999</v>
      </c>
      <c r="R13" s="239"/>
      <c r="S13" s="239">
        <f>SUM(S12:T12)</f>
        <v>200.10623999999999</v>
      </c>
      <c r="T13" s="239"/>
      <c r="U13" s="239">
        <f>SUM(U12:X12)</f>
        <v>200.10623999999999</v>
      </c>
      <c r="V13" s="239"/>
      <c r="W13" s="239"/>
      <c r="X13" s="239"/>
      <c r="Y13" s="173"/>
      <c r="Z13" s="239"/>
      <c r="AA13" s="239"/>
      <c r="AB13" s="239"/>
      <c r="AC13" s="239"/>
      <c r="AD13" s="173"/>
      <c r="AE13" s="240"/>
      <c r="AF13" s="239"/>
      <c r="AG13" s="239"/>
      <c r="AH13" s="239"/>
      <c r="AI13" s="239"/>
      <c r="AJ13" s="239"/>
      <c r="AK13" s="239">
        <f>SUM(AK12:AL12)</f>
        <v>51.640319999999996</v>
      </c>
      <c r="AL13" s="239"/>
      <c r="AM13" s="173"/>
      <c r="AN13" s="239"/>
      <c r="AO13" s="239"/>
      <c r="AP13" s="251"/>
      <c r="AQ13" s="170">
        <f t="shared" si="0"/>
        <v>4</v>
      </c>
    </row>
    <row r="14" spans="1:43" x14ac:dyDescent="0.25">
      <c r="A14" s="165" t="s">
        <v>96</v>
      </c>
      <c r="B14" s="254">
        <f t="shared" ref="B14" si="1">SUM(C14:AP14)</f>
        <v>2753.6027866815994</v>
      </c>
      <c r="C14" s="176">
        <f>Masterdata!Z99</f>
        <v>1985.4530266815996</v>
      </c>
      <c r="D14" s="176"/>
      <c r="E14" s="176"/>
      <c r="F14" s="176"/>
      <c r="G14" s="176"/>
      <c r="H14" s="176">
        <f>Masterdata!Z100</f>
        <v>25.820159999999998</v>
      </c>
      <c r="I14" s="176"/>
      <c r="J14" s="176">
        <f>Masterdata!Z101</f>
        <v>25.820159999999998</v>
      </c>
      <c r="K14" s="176"/>
      <c r="L14" s="176"/>
      <c r="M14" s="176"/>
      <c r="N14" s="176"/>
      <c r="O14" s="176"/>
      <c r="P14" s="176"/>
      <c r="Q14" s="177">
        <f>Masterdata!Z88</f>
        <v>100.05311999999999</v>
      </c>
      <c r="R14" s="176">
        <f>Masterdata!Z89</f>
        <v>100.05311999999999</v>
      </c>
      <c r="S14" s="176">
        <f>Masterdata!Z96</f>
        <v>100.05311999999999</v>
      </c>
      <c r="T14" s="176">
        <f>Masterdata!Z97</f>
        <v>100.05311999999999</v>
      </c>
      <c r="U14" s="176">
        <f>Masterdata!Z91</f>
        <v>50.026559999999996</v>
      </c>
      <c r="V14" s="176">
        <f>Masterdata!Z92</f>
        <v>50.026559999999996</v>
      </c>
      <c r="W14" s="176">
        <f>Masterdata!Z93</f>
        <v>50.026559999999996</v>
      </c>
      <c r="X14" s="176">
        <f>Masterdata!Z94</f>
        <v>50.026559999999996</v>
      </c>
      <c r="Y14" s="176"/>
      <c r="Z14" s="176"/>
      <c r="AA14" s="176"/>
      <c r="AB14" s="176"/>
      <c r="AC14" s="176"/>
      <c r="AD14" s="176"/>
      <c r="AE14" s="177">
        <f>Masterdata!Z85</f>
        <v>64.550399999999996</v>
      </c>
      <c r="AF14" s="176"/>
      <c r="AG14" s="176"/>
      <c r="AH14" s="176"/>
      <c r="AI14" s="176"/>
      <c r="AJ14" s="176"/>
      <c r="AK14" s="176">
        <f>Masterdata!Z86</f>
        <v>25.820159999999998</v>
      </c>
      <c r="AL14" s="176"/>
      <c r="AM14" s="176">
        <f>Masterdata!Z87</f>
        <v>25.820159999999998</v>
      </c>
      <c r="AN14" s="176"/>
      <c r="AO14" s="176"/>
      <c r="AP14" s="178"/>
      <c r="AQ14" s="170">
        <f t="shared" si="0"/>
        <v>14</v>
      </c>
    </row>
    <row r="15" spans="1:43" s="175" customFormat="1" x14ac:dyDescent="0.25">
      <c r="A15" s="172" t="s">
        <v>129</v>
      </c>
      <c r="B15" s="254"/>
      <c r="C15" s="239"/>
      <c r="D15" s="239"/>
      <c r="E15" s="173"/>
      <c r="F15" s="173"/>
      <c r="G15" s="173"/>
      <c r="H15" s="239"/>
      <c r="I15" s="239"/>
      <c r="J15" s="239"/>
      <c r="K15" s="239"/>
      <c r="L15" s="239"/>
      <c r="M15" s="239"/>
      <c r="N15" s="173"/>
      <c r="O15" s="239"/>
      <c r="P15" s="239"/>
      <c r="Q15" s="240">
        <f>SUM(Q14:R14)</f>
        <v>200.10623999999999</v>
      </c>
      <c r="R15" s="239"/>
      <c r="S15" s="239">
        <f>SUM(S14:T14)</f>
        <v>200.10623999999999</v>
      </c>
      <c r="T15" s="239"/>
      <c r="U15" s="239">
        <f>SUM(U14:X14)</f>
        <v>200.10623999999999</v>
      </c>
      <c r="V15" s="239"/>
      <c r="W15" s="239"/>
      <c r="X15" s="239"/>
      <c r="Y15" s="173"/>
      <c r="Z15" s="239"/>
      <c r="AA15" s="239"/>
      <c r="AB15" s="239"/>
      <c r="AC15" s="239"/>
      <c r="AD15" s="173"/>
      <c r="AE15" s="240"/>
      <c r="AF15" s="239"/>
      <c r="AG15" s="239"/>
      <c r="AH15" s="239"/>
      <c r="AI15" s="239"/>
      <c r="AJ15" s="239"/>
      <c r="AK15" s="239"/>
      <c r="AL15" s="239"/>
      <c r="AM15" s="173"/>
      <c r="AN15" s="239"/>
      <c r="AO15" s="239"/>
      <c r="AP15" s="251"/>
      <c r="AQ15" s="170">
        <f t="shared" si="0"/>
        <v>3</v>
      </c>
    </row>
    <row r="16" spans="1:43" x14ac:dyDescent="0.25">
      <c r="A16" s="165" t="s">
        <v>97</v>
      </c>
      <c r="B16" s="254">
        <f t="shared" ref="B16" si="2">SUM(C16:AP16)</f>
        <v>2924.0538736255994</v>
      </c>
      <c r="C16" s="176">
        <f>Masterdata!Z118</f>
        <v>2181.7242736255994</v>
      </c>
      <c r="D16" s="176"/>
      <c r="E16" s="176"/>
      <c r="F16" s="176"/>
      <c r="G16" s="176"/>
      <c r="H16" s="176">
        <f>Masterdata!Z119</f>
        <v>25.820159999999998</v>
      </c>
      <c r="I16" s="176"/>
      <c r="J16" s="176"/>
      <c r="K16" s="176"/>
      <c r="L16" s="176"/>
      <c r="M16" s="176"/>
      <c r="N16" s="176"/>
      <c r="O16" s="176"/>
      <c r="P16" s="176"/>
      <c r="Q16" s="177">
        <f>Masterdata!Z107</f>
        <v>100.05311999999999</v>
      </c>
      <c r="R16" s="176">
        <f>Masterdata!Z108</f>
        <v>100.05311999999999</v>
      </c>
      <c r="S16" s="176">
        <f>Masterdata!Z115</f>
        <v>100.05311999999999</v>
      </c>
      <c r="T16" s="176">
        <f>Masterdata!Z116</f>
        <v>100.05311999999999</v>
      </c>
      <c r="U16" s="176">
        <f>Masterdata!Z110</f>
        <v>50.026559999999996</v>
      </c>
      <c r="V16" s="176">
        <f>Masterdata!Z111</f>
        <v>50.026559999999996</v>
      </c>
      <c r="W16" s="176">
        <f>Masterdata!Z112</f>
        <v>50.026559999999996</v>
      </c>
      <c r="X16" s="176">
        <f>Masterdata!Z113</f>
        <v>50.026559999999996</v>
      </c>
      <c r="Y16" s="176"/>
      <c r="Z16" s="176"/>
      <c r="AA16" s="176"/>
      <c r="AB16" s="176"/>
      <c r="AC16" s="176"/>
      <c r="AD16" s="176"/>
      <c r="AE16" s="177">
        <f>Masterdata!Z103</f>
        <v>64.550399999999996</v>
      </c>
      <c r="AF16" s="176"/>
      <c r="AG16" s="176"/>
      <c r="AH16" s="176"/>
      <c r="AI16" s="176"/>
      <c r="AJ16" s="176"/>
      <c r="AK16" s="176">
        <f>Masterdata!Z104</f>
        <v>25.820159999999998</v>
      </c>
      <c r="AL16" s="176">
        <f>Masterdata!Z105</f>
        <v>25.820159999999998</v>
      </c>
      <c r="AM16" s="176"/>
      <c r="AN16" s="176"/>
      <c r="AO16" s="176"/>
      <c r="AP16" s="178"/>
      <c r="AQ16" s="170">
        <f t="shared" si="0"/>
        <v>13</v>
      </c>
    </row>
    <row r="17" spans="1:43" s="175" customFormat="1" x14ac:dyDescent="0.25">
      <c r="A17" s="172" t="s">
        <v>129</v>
      </c>
      <c r="B17" s="254"/>
      <c r="C17" s="239"/>
      <c r="D17" s="239"/>
      <c r="E17" s="173"/>
      <c r="F17" s="173"/>
      <c r="G17" s="173"/>
      <c r="H17" s="239"/>
      <c r="I17" s="239"/>
      <c r="J17" s="239"/>
      <c r="K17" s="239"/>
      <c r="L17" s="239"/>
      <c r="M17" s="239"/>
      <c r="N17" s="173"/>
      <c r="O17" s="239"/>
      <c r="P17" s="239"/>
      <c r="Q17" s="240">
        <f>SUM(Q16:R16)</f>
        <v>200.10623999999999</v>
      </c>
      <c r="R17" s="239"/>
      <c r="S17" s="239">
        <f>SUM(S16:T16)</f>
        <v>200.10623999999999</v>
      </c>
      <c r="T17" s="239"/>
      <c r="U17" s="239">
        <f>SUM(U16:X16)</f>
        <v>200.10623999999999</v>
      </c>
      <c r="V17" s="239"/>
      <c r="W17" s="239"/>
      <c r="X17" s="239"/>
      <c r="Y17" s="173"/>
      <c r="Z17" s="239"/>
      <c r="AA17" s="239"/>
      <c r="AB17" s="239"/>
      <c r="AC17" s="239"/>
      <c r="AD17" s="173"/>
      <c r="AE17" s="240"/>
      <c r="AF17" s="239"/>
      <c r="AG17" s="239"/>
      <c r="AH17" s="239"/>
      <c r="AI17" s="239"/>
      <c r="AJ17" s="239"/>
      <c r="AK17" s="239">
        <f>SUM(AK16:AL16)</f>
        <v>51.640319999999996</v>
      </c>
      <c r="AL17" s="239"/>
      <c r="AM17" s="173"/>
      <c r="AN17" s="239"/>
      <c r="AO17" s="239"/>
      <c r="AP17" s="251"/>
      <c r="AQ17" s="170">
        <f t="shared" si="0"/>
        <v>4</v>
      </c>
    </row>
    <row r="18" spans="1:43" x14ac:dyDescent="0.25">
      <c r="A18" s="165" t="s">
        <v>98</v>
      </c>
      <c r="B18" s="254">
        <f t="shared" ref="B18" si="3">SUM(C18:AP18)</f>
        <v>2715.3645390719994</v>
      </c>
      <c r="C18" s="176">
        <f>Masterdata!Z136</f>
        <v>1947.2147790719998</v>
      </c>
      <c r="D18" s="176"/>
      <c r="E18" s="176"/>
      <c r="F18" s="176"/>
      <c r="G18" s="176"/>
      <c r="H18" s="176">
        <f>Masterdata!Z137</f>
        <v>25.820159999999998</v>
      </c>
      <c r="I18" s="176">
        <f>Masterdata!Z138</f>
        <v>25.820159999999998</v>
      </c>
      <c r="J18" s="176"/>
      <c r="K18" s="176"/>
      <c r="L18" s="176"/>
      <c r="M18" s="176"/>
      <c r="N18" s="176"/>
      <c r="O18" s="176"/>
      <c r="P18" s="176"/>
      <c r="Q18" s="177">
        <f>Masterdata!Z125</f>
        <v>100.05311999999999</v>
      </c>
      <c r="R18" s="176">
        <f>Masterdata!Z126</f>
        <v>100.05311999999999</v>
      </c>
      <c r="S18" s="176">
        <f>Masterdata!Z133</f>
        <v>100.05311999999999</v>
      </c>
      <c r="T18" s="176">
        <f>Masterdata!Z134</f>
        <v>100.05311999999999</v>
      </c>
      <c r="U18" s="176">
        <f>Masterdata!Z128</f>
        <v>50.026559999999996</v>
      </c>
      <c r="V18" s="176">
        <f>Masterdata!Z129</f>
        <v>50.026559999999996</v>
      </c>
      <c r="W18" s="176">
        <f>Masterdata!Z130</f>
        <v>50.026559999999996</v>
      </c>
      <c r="X18" s="176">
        <f>Masterdata!Z131</f>
        <v>50.026559999999996</v>
      </c>
      <c r="Y18" s="176"/>
      <c r="Z18" s="176"/>
      <c r="AA18" s="176"/>
      <c r="AB18" s="176"/>
      <c r="AC18" s="176"/>
      <c r="AD18" s="176"/>
      <c r="AE18" s="177">
        <f>Masterdata!Z121</f>
        <v>64.550399999999996</v>
      </c>
      <c r="AF18" s="176"/>
      <c r="AG18" s="176"/>
      <c r="AH18" s="176"/>
      <c r="AI18" s="176"/>
      <c r="AJ18" s="176"/>
      <c r="AK18" s="176">
        <f>Masterdata!Z122</f>
        <v>25.820159999999998</v>
      </c>
      <c r="AL18" s="176">
        <f>Masterdata!Z123</f>
        <v>25.820159999999998</v>
      </c>
      <c r="AM18" s="176"/>
      <c r="AN18" s="176"/>
      <c r="AO18" s="176"/>
      <c r="AP18" s="178"/>
      <c r="AQ18" s="170">
        <f t="shared" si="0"/>
        <v>14</v>
      </c>
    </row>
    <row r="19" spans="1:43" s="175" customFormat="1" x14ac:dyDescent="0.25">
      <c r="A19" s="172" t="s">
        <v>129</v>
      </c>
      <c r="B19" s="254"/>
      <c r="C19" s="239"/>
      <c r="D19" s="239"/>
      <c r="E19" s="173"/>
      <c r="F19" s="173"/>
      <c r="G19" s="173"/>
      <c r="H19" s="239">
        <f>SUM(H18:I18)</f>
        <v>51.640319999999996</v>
      </c>
      <c r="I19" s="239"/>
      <c r="J19" s="239"/>
      <c r="K19" s="239"/>
      <c r="L19" s="239"/>
      <c r="M19" s="239"/>
      <c r="N19" s="173"/>
      <c r="O19" s="239"/>
      <c r="P19" s="239"/>
      <c r="Q19" s="240">
        <f>SUM(Q18:R18)</f>
        <v>200.10623999999999</v>
      </c>
      <c r="R19" s="239"/>
      <c r="S19" s="239">
        <f>SUM(S18:T18)</f>
        <v>200.10623999999999</v>
      </c>
      <c r="T19" s="239"/>
      <c r="U19" s="239">
        <f>SUM(U18:X18)</f>
        <v>200.10623999999999</v>
      </c>
      <c r="V19" s="239"/>
      <c r="W19" s="239"/>
      <c r="X19" s="239"/>
      <c r="Y19" s="173"/>
      <c r="Z19" s="239"/>
      <c r="AA19" s="239"/>
      <c r="AB19" s="239"/>
      <c r="AC19" s="239"/>
      <c r="AD19" s="173"/>
      <c r="AE19" s="240"/>
      <c r="AF19" s="239"/>
      <c r="AG19" s="239"/>
      <c r="AH19" s="239"/>
      <c r="AI19" s="239"/>
      <c r="AJ19" s="239"/>
      <c r="AK19" s="239">
        <f>SUM(AK18:AL18)</f>
        <v>51.640319999999996</v>
      </c>
      <c r="AL19" s="239"/>
      <c r="AM19" s="173"/>
      <c r="AN19" s="239"/>
      <c r="AO19" s="239"/>
      <c r="AP19" s="251"/>
      <c r="AQ19" s="170">
        <f t="shared" si="0"/>
        <v>5</v>
      </c>
    </row>
    <row r="20" spans="1:43" x14ac:dyDescent="0.25">
      <c r="A20" s="179" t="s">
        <v>99</v>
      </c>
      <c r="B20" s="254">
        <f t="shared" ref="B20" si="4">SUM(C20:AP20)</f>
        <v>2926.2572584959994</v>
      </c>
      <c r="C20" s="176">
        <f>Masterdata!Z156</f>
        <v>2183.9276584959994</v>
      </c>
      <c r="D20" s="176"/>
      <c r="E20" s="176"/>
      <c r="F20" s="176"/>
      <c r="G20" s="176"/>
      <c r="H20" s="176">
        <f>Masterdata!Z157</f>
        <v>25.820159999999998</v>
      </c>
      <c r="I20" s="176"/>
      <c r="J20" s="176"/>
      <c r="K20" s="176"/>
      <c r="L20" s="176"/>
      <c r="M20" s="176"/>
      <c r="N20" s="176"/>
      <c r="O20" s="176"/>
      <c r="P20" s="176"/>
      <c r="Q20" s="177">
        <f>Masterdata!Z145</f>
        <v>100.05311999999999</v>
      </c>
      <c r="R20" s="176">
        <f>Masterdata!Z146</f>
        <v>100.05311999999999</v>
      </c>
      <c r="S20" s="176">
        <f>Masterdata!Z153</f>
        <v>100.05311999999999</v>
      </c>
      <c r="T20" s="176">
        <f>Masterdata!Z154</f>
        <v>100.05311999999999</v>
      </c>
      <c r="U20" s="176">
        <f>Masterdata!Z148</f>
        <v>50.026559999999996</v>
      </c>
      <c r="V20" s="176">
        <f>Masterdata!Z149</f>
        <v>50.026559999999996</v>
      </c>
      <c r="W20" s="176">
        <f>Masterdata!Z150</f>
        <v>50.026559999999996</v>
      </c>
      <c r="X20" s="176">
        <f>Masterdata!Z151</f>
        <v>50.026559999999996</v>
      </c>
      <c r="Y20" s="176"/>
      <c r="Z20" s="176"/>
      <c r="AA20" s="176"/>
      <c r="AB20" s="176"/>
      <c r="AC20" s="176"/>
      <c r="AD20" s="176"/>
      <c r="AE20" s="177">
        <f>Masterdata!Z141</f>
        <v>64.550399999999996</v>
      </c>
      <c r="AF20" s="176"/>
      <c r="AG20" s="176"/>
      <c r="AH20" s="176"/>
      <c r="AI20" s="176"/>
      <c r="AJ20" s="176"/>
      <c r="AK20" s="176">
        <f>Masterdata!Z142</f>
        <v>25.820159999999998</v>
      </c>
      <c r="AL20" s="176">
        <f>Masterdata!Z143</f>
        <v>25.820159999999998</v>
      </c>
      <c r="AM20" s="176"/>
      <c r="AN20" s="176"/>
      <c r="AO20" s="176"/>
      <c r="AP20" s="178"/>
      <c r="AQ20" s="170">
        <f t="shared" si="0"/>
        <v>13</v>
      </c>
    </row>
    <row r="21" spans="1:43" s="175" customFormat="1" x14ac:dyDescent="0.25">
      <c r="A21" s="172" t="s">
        <v>129</v>
      </c>
      <c r="B21" s="254"/>
      <c r="C21" s="239"/>
      <c r="D21" s="239"/>
      <c r="E21" s="173"/>
      <c r="F21" s="173"/>
      <c r="G21" s="173"/>
      <c r="H21" s="239"/>
      <c r="I21" s="239"/>
      <c r="J21" s="239"/>
      <c r="K21" s="239"/>
      <c r="L21" s="239"/>
      <c r="M21" s="239"/>
      <c r="N21" s="173"/>
      <c r="O21" s="239"/>
      <c r="P21" s="239"/>
      <c r="Q21" s="240">
        <f>SUM(Q20:R20)</f>
        <v>200.10623999999999</v>
      </c>
      <c r="R21" s="239"/>
      <c r="S21" s="239">
        <f>SUM(S20:T20)</f>
        <v>200.10623999999999</v>
      </c>
      <c r="T21" s="239"/>
      <c r="U21" s="239">
        <f>SUM(U20:X20)</f>
        <v>200.10623999999999</v>
      </c>
      <c r="V21" s="239"/>
      <c r="W21" s="239"/>
      <c r="X21" s="239"/>
      <c r="Y21" s="173"/>
      <c r="Z21" s="239"/>
      <c r="AA21" s="239"/>
      <c r="AB21" s="239"/>
      <c r="AC21" s="239"/>
      <c r="AD21" s="173"/>
      <c r="AE21" s="240"/>
      <c r="AF21" s="239"/>
      <c r="AG21" s="239"/>
      <c r="AH21" s="239"/>
      <c r="AI21" s="239"/>
      <c r="AJ21" s="239"/>
      <c r="AK21" s="239">
        <f>SUM(AK20:AL20)</f>
        <v>51.640319999999996</v>
      </c>
      <c r="AL21" s="239"/>
      <c r="AM21" s="173"/>
      <c r="AN21" s="239"/>
      <c r="AO21" s="239"/>
      <c r="AP21" s="251"/>
      <c r="AQ21" s="170">
        <f t="shared" si="0"/>
        <v>4</v>
      </c>
    </row>
    <row r="22" spans="1:43" x14ac:dyDescent="0.25">
      <c r="A22" s="179" t="s">
        <v>100</v>
      </c>
      <c r="B22" s="254">
        <f t="shared" ref="B22" si="5">SUM(C22:AP22)</f>
        <v>2691.5861082239994</v>
      </c>
      <c r="C22" s="176">
        <f>Masterdata!Z172</f>
        <v>2013.8069082239999</v>
      </c>
      <c r="D22" s="176"/>
      <c r="E22" s="176"/>
      <c r="F22" s="176"/>
      <c r="G22" s="176"/>
      <c r="H22" s="176">
        <f>Masterdata!Z173</f>
        <v>25.820159999999998</v>
      </c>
      <c r="I22" s="176"/>
      <c r="J22" s="176"/>
      <c r="K22" s="176"/>
      <c r="L22" s="176"/>
      <c r="M22" s="176"/>
      <c r="N22" s="176"/>
      <c r="O22" s="176"/>
      <c r="P22" s="176"/>
      <c r="Q22" s="177">
        <f>Masterdata!Z161</f>
        <v>100.05311999999999</v>
      </c>
      <c r="R22" s="176">
        <f>Masterdata!Z162</f>
        <v>100.05311999999999</v>
      </c>
      <c r="S22" s="176">
        <f>Masterdata!Z169</f>
        <v>100.05311999999999</v>
      </c>
      <c r="T22" s="176">
        <f>Masterdata!Z170</f>
        <v>100.05311999999999</v>
      </c>
      <c r="U22" s="176">
        <f>Masterdata!Z164</f>
        <v>50.026559999999996</v>
      </c>
      <c r="V22" s="176">
        <f>Masterdata!Z165</f>
        <v>50.026559999999996</v>
      </c>
      <c r="W22" s="176">
        <f>Masterdata!Z166</f>
        <v>50.026559999999996</v>
      </c>
      <c r="X22" s="176">
        <f>Masterdata!Z167</f>
        <v>50.026559999999996</v>
      </c>
      <c r="Y22" s="176"/>
      <c r="Z22" s="176"/>
      <c r="AA22" s="176"/>
      <c r="AB22" s="176"/>
      <c r="AC22" s="176"/>
      <c r="AD22" s="176"/>
      <c r="AE22" s="177"/>
      <c r="AF22" s="176"/>
      <c r="AG22" s="176"/>
      <c r="AH22" s="176"/>
      <c r="AI22" s="176"/>
      <c r="AJ22" s="176"/>
      <c r="AK22" s="176">
        <f>Masterdata!Z159</f>
        <v>25.820159999999998</v>
      </c>
      <c r="AL22" s="176"/>
      <c r="AM22" s="176">
        <f>Masterdata!Z160</f>
        <v>25.820159999999998</v>
      </c>
      <c r="AN22" s="176"/>
      <c r="AO22" s="176"/>
      <c r="AP22" s="178"/>
      <c r="AQ22" s="170">
        <f t="shared" si="0"/>
        <v>12</v>
      </c>
    </row>
    <row r="23" spans="1:43" s="175" customFormat="1" x14ac:dyDescent="0.25">
      <c r="A23" s="172" t="s">
        <v>129</v>
      </c>
      <c r="B23" s="254"/>
      <c r="C23" s="239"/>
      <c r="D23" s="239"/>
      <c r="E23" s="173"/>
      <c r="F23" s="173"/>
      <c r="G23" s="173"/>
      <c r="H23" s="239"/>
      <c r="I23" s="239"/>
      <c r="J23" s="239"/>
      <c r="K23" s="239"/>
      <c r="L23" s="239"/>
      <c r="M23" s="239"/>
      <c r="N23" s="173"/>
      <c r="O23" s="239"/>
      <c r="P23" s="239"/>
      <c r="Q23" s="240">
        <f>SUM(Q22:R22)</f>
        <v>200.10623999999999</v>
      </c>
      <c r="R23" s="239"/>
      <c r="S23" s="239">
        <f>SUM(S22:T22)</f>
        <v>200.10623999999999</v>
      </c>
      <c r="T23" s="239"/>
      <c r="U23" s="239">
        <f>SUM(U22:X22)</f>
        <v>200.10623999999999</v>
      </c>
      <c r="V23" s="239"/>
      <c r="W23" s="239"/>
      <c r="X23" s="239"/>
      <c r="Y23" s="173"/>
      <c r="Z23" s="239"/>
      <c r="AA23" s="239"/>
      <c r="AB23" s="239"/>
      <c r="AC23" s="239"/>
      <c r="AD23" s="173"/>
      <c r="AE23" s="240"/>
      <c r="AF23" s="239"/>
      <c r="AG23" s="239"/>
      <c r="AH23" s="239"/>
      <c r="AI23" s="239"/>
      <c r="AJ23" s="239"/>
      <c r="AK23" s="239"/>
      <c r="AL23" s="239"/>
      <c r="AM23" s="173"/>
      <c r="AN23" s="239"/>
      <c r="AO23" s="239"/>
      <c r="AP23" s="251"/>
      <c r="AQ23" s="170">
        <f t="shared" si="0"/>
        <v>3</v>
      </c>
    </row>
    <row r="24" spans="1:43" x14ac:dyDescent="0.25">
      <c r="A24" s="179" t="s">
        <v>101</v>
      </c>
      <c r="B24" s="254">
        <f t="shared" ref="B24" si="6">SUM(C24:AP24)</f>
        <v>1930.0923551360002</v>
      </c>
      <c r="C24" s="176">
        <f>Masterdata!Z190</f>
        <v>702.79667577599992</v>
      </c>
      <c r="D24" s="176">
        <f>Masterdata!Z191</f>
        <v>459.14591935999994</v>
      </c>
      <c r="E24" s="176"/>
      <c r="F24" s="176"/>
      <c r="G24" s="176"/>
      <c r="H24" s="176">
        <f>Masterdata!Z193</f>
        <v>25.820159999999998</v>
      </c>
      <c r="I24" s="176">
        <f>Masterdata!Z194</f>
        <v>25.820159999999998</v>
      </c>
      <c r="J24" s="176"/>
      <c r="K24" s="176"/>
      <c r="L24" s="176"/>
      <c r="M24" s="176"/>
      <c r="N24" s="176"/>
      <c r="O24" s="176"/>
      <c r="P24" s="176"/>
      <c r="Q24" s="177">
        <f>Masterdata!Z179</f>
        <v>100.05311999999999</v>
      </c>
      <c r="R24" s="176">
        <f>Masterdata!Z180</f>
        <v>100.05311999999999</v>
      </c>
      <c r="S24" s="176">
        <f>Masterdata!Z187</f>
        <v>100.05311999999999</v>
      </c>
      <c r="T24" s="176">
        <f>Masterdata!Z188</f>
        <v>100.05311999999999</v>
      </c>
      <c r="U24" s="176">
        <f>Masterdata!Z182</f>
        <v>50.026559999999996</v>
      </c>
      <c r="V24" s="176">
        <f>Masterdata!Z183</f>
        <v>50.026559999999996</v>
      </c>
      <c r="W24" s="176">
        <f>Masterdata!Z184</f>
        <v>50.026559999999996</v>
      </c>
      <c r="X24" s="176">
        <f>Masterdata!Z185</f>
        <v>50.026559999999996</v>
      </c>
      <c r="Y24" s="176"/>
      <c r="Z24" s="176"/>
      <c r="AA24" s="176"/>
      <c r="AB24" s="176"/>
      <c r="AC24" s="176"/>
      <c r="AD24" s="176"/>
      <c r="AE24" s="177">
        <f>Masterdata!Z175</f>
        <v>64.550399999999996</v>
      </c>
      <c r="AF24" s="176"/>
      <c r="AG24" s="176"/>
      <c r="AH24" s="176"/>
      <c r="AI24" s="176"/>
      <c r="AJ24" s="176"/>
      <c r="AK24" s="176">
        <f>Masterdata!Z176</f>
        <v>25.820159999999998</v>
      </c>
      <c r="AL24" s="176">
        <f>Masterdata!Z177</f>
        <v>25.820159999999998</v>
      </c>
      <c r="AM24" s="176"/>
      <c r="AN24" s="176"/>
      <c r="AO24" s="176"/>
      <c r="AP24" s="178"/>
      <c r="AQ24" s="170">
        <f t="shared" si="0"/>
        <v>15</v>
      </c>
    </row>
    <row r="25" spans="1:43" s="175" customFormat="1" x14ac:dyDescent="0.25">
      <c r="A25" s="172" t="s">
        <v>129</v>
      </c>
      <c r="B25" s="254"/>
      <c r="C25" s="239">
        <f>SUM(C24:D24)</f>
        <v>1161.9425951359999</v>
      </c>
      <c r="D25" s="239"/>
      <c r="E25" s="173"/>
      <c r="F25" s="173"/>
      <c r="G25" s="173"/>
      <c r="H25" s="239">
        <f>SUM(H24:I24)</f>
        <v>51.640319999999996</v>
      </c>
      <c r="I25" s="239"/>
      <c r="J25" s="239"/>
      <c r="K25" s="239"/>
      <c r="L25" s="239"/>
      <c r="M25" s="239"/>
      <c r="N25" s="173"/>
      <c r="O25" s="239"/>
      <c r="P25" s="239"/>
      <c r="Q25" s="240">
        <f>SUM(Q24:R24)</f>
        <v>200.10623999999999</v>
      </c>
      <c r="R25" s="239"/>
      <c r="S25" s="239">
        <f>SUM(S24:T24)</f>
        <v>200.10623999999999</v>
      </c>
      <c r="T25" s="239"/>
      <c r="U25" s="239">
        <f>SUM(U24:X24)</f>
        <v>200.10623999999999</v>
      </c>
      <c r="V25" s="239"/>
      <c r="W25" s="239"/>
      <c r="X25" s="239"/>
      <c r="Y25" s="173"/>
      <c r="Z25" s="239"/>
      <c r="AA25" s="239"/>
      <c r="AB25" s="239"/>
      <c r="AC25" s="239"/>
      <c r="AD25" s="173"/>
      <c r="AE25" s="240"/>
      <c r="AF25" s="239"/>
      <c r="AG25" s="239"/>
      <c r="AH25" s="239"/>
      <c r="AI25" s="239"/>
      <c r="AJ25" s="239"/>
      <c r="AK25" s="239">
        <f>SUM(AK24:AL24)</f>
        <v>51.640319999999996</v>
      </c>
      <c r="AL25" s="239"/>
      <c r="AM25" s="173"/>
      <c r="AN25" s="239"/>
      <c r="AO25" s="239"/>
      <c r="AP25" s="251"/>
      <c r="AQ25" s="170">
        <f t="shared" si="0"/>
        <v>6</v>
      </c>
    </row>
    <row r="26" spans="1:43" x14ac:dyDescent="0.25">
      <c r="A26" s="179" t="s">
        <v>102</v>
      </c>
      <c r="B26" s="254">
        <f t="shared" ref="B26" si="7">SUM(C26:AP26)</f>
        <v>2562.1926797439996</v>
      </c>
      <c r="C26" s="176">
        <f>Masterdata!Z210</f>
        <v>1845.683239744</v>
      </c>
      <c r="D26" s="176"/>
      <c r="E26" s="176"/>
      <c r="F26" s="176"/>
      <c r="G26" s="176"/>
      <c r="H26" s="176">
        <f>Masterdata!Z211</f>
        <v>25.820159999999998</v>
      </c>
      <c r="I26" s="176"/>
      <c r="J26" s="176"/>
      <c r="K26" s="176"/>
      <c r="L26" s="176"/>
      <c r="M26" s="176"/>
      <c r="N26" s="176"/>
      <c r="O26" s="176"/>
      <c r="P26" s="176"/>
      <c r="Q26" s="177">
        <f>Masterdata!Z199</f>
        <v>100.05311999999999</v>
      </c>
      <c r="R26" s="176">
        <f>Masterdata!Z200</f>
        <v>100.05311999999999</v>
      </c>
      <c r="S26" s="176">
        <f>Masterdata!Z207</f>
        <v>100.05311999999999</v>
      </c>
      <c r="T26" s="176">
        <f>Masterdata!Z208</f>
        <v>100.05311999999999</v>
      </c>
      <c r="U26" s="176">
        <f>Masterdata!Z202</f>
        <v>50.026559999999996</v>
      </c>
      <c r="V26" s="176">
        <f>Masterdata!Z203</f>
        <v>50.026559999999996</v>
      </c>
      <c r="W26" s="176">
        <f>Masterdata!Z204</f>
        <v>50.026559999999996</v>
      </c>
      <c r="X26" s="176">
        <f>Masterdata!Z205</f>
        <v>50.026559999999996</v>
      </c>
      <c r="Y26" s="176"/>
      <c r="Z26" s="176"/>
      <c r="AA26" s="176"/>
      <c r="AB26" s="176"/>
      <c r="AC26" s="176"/>
      <c r="AD26" s="176"/>
      <c r="AE26" s="177">
        <f>Masterdata!Z197</f>
        <v>64.550399999999996</v>
      </c>
      <c r="AF26" s="176"/>
      <c r="AG26" s="176"/>
      <c r="AH26" s="176"/>
      <c r="AI26" s="176"/>
      <c r="AJ26" s="176"/>
      <c r="AK26" s="176">
        <f>Masterdata!Z198</f>
        <v>25.820159999999998</v>
      </c>
      <c r="AL26" s="176"/>
      <c r="AM26" s="176"/>
      <c r="AN26" s="176"/>
      <c r="AO26" s="176"/>
      <c r="AP26" s="178"/>
      <c r="AQ26" s="170">
        <f t="shared" si="0"/>
        <v>12</v>
      </c>
    </row>
    <row r="27" spans="1:43" s="175" customFormat="1" x14ac:dyDescent="0.25">
      <c r="A27" s="172" t="s">
        <v>129</v>
      </c>
      <c r="B27" s="254"/>
      <c r="C27" s="239"/>
      <c r="D27" s="239"/>
      <c r="E27" s="173"/>
      <c r="F27" s="173"/>
      <c r="G27" s="173"/>
      <c r="H27" s="239"/>
      <c r="I27" s="239"/>
      <c r="J27" s="239"/>
      <c r="K27" s="239"/>
      <c r="L27" s="239"/>
      <c r="M27" s="239"/>
      <c r="N27" s="173"/>
      <c r="O27" s="239"/>
      <c r="P27" s="239"/>
      <c r="Q27" s="240">
        <f>SUM(Q26:R26)</f>
        <v>200.10623999999999</v>
      </c>
      <c r="R27" s="239"/>
      <c r="S27" s="239">
        <f>SUM(S26:T26)</f>
        <v>200.10623999999999</v>
      </c>
      <c r="T27" s="239"/>
      <c r="U27" s="239">
        <f>SUM(U26:X26)</f>
        <v>200.10623999999999</v>
      </c>
      <c r="V27" s="239"/>
      <c r="W27" s="239"/>
      <c r="X27" s="239"/>
      <c r="Y27" s="173"/>
      <c r="Z27" s="239"/>
      <c r="AA27" s="239"/>
      <c r="AB27" s="239"/>
      <c r="AC27" s="239"/>
      <c r="AD27" s="173"/>
      <c r="AE27" s="240"/>
      <c r="AF27" s="239"/>
      <c r="AG27" s="239"/>
      <c r="AH27" s="239"/>
      <c r="AI27" s="239"/>
      <c r="AJ27" s="239"/>
      <c r="AK27" s="239"/>
      <c r="AL27" s="239"/>
      <c r="AM27" s="173"/>
      <c r="AN27" s="239"/>
      <c r="AO27" s="239"/>
      <c r="AP27" s="251"/>
      <c r="AQ27" s="170">
        <f t="shared" si="0"/>
        <v>3</v>
      </c>
    </row>
    <row r="28" spans="1:43" x14ac:dyDescent="0.25">
      <c r="A28" s="179" t="s">
        <v>103</v>
      </c>
      <c r="B28" s="254">
        <f t="shared" ref="B28" si="8">SUM(C28:AP28)</f>
        <v>3061.2817411199999</v>
      </c>
      <c r="C28" s="176">
        <f>Masterdata!Z226</f>
        <v>2344.7723011200001</v>
      </c>
      <c r="D28" s="176"/>
      <c r="E28" s="176"/>
      <c r="F28" s="176"/>
      <c r="G28" s="176"/>
      <c r="H28" s="176">
        <f>Masterdata!Z227</f>
        <v>25.820159999999998</v>
      </c>
      <c r="I28" s="176"/>
      <c r="J28" s="176"/>
      <c r="K28" s="176"/>
      <c r="L28" s="176"/>
      <c r="M28" s="176"/>
      <c r="N28" s="176"/>
      <c r="O28" s="176"/>
      <c r="P28" s="176"/>
      <c r="Q28" s="177">
        <f>Masterdata!Z215</f>
        <v>100.05311999999999</v>
      </c>
      <c r="R28" s="176">
        <f>Masterdata!Z216</f>
        <v>100.05311999999999</v>
      </c>
      <c r="S28" s="176">
        <f>Masterdata!Z223</f>
        <v>100.05311999999999</v>
      </c>
      <c r="T28" s="176">
        <f>Masterdata!Z224</f>
        <v>100.05311999999999</v>
      </c>
      <c r="U28" s="176">
        <f>Masterdata!Z218</f>
        <v>50.026559999999996</v>
      </c>
      <c r="V28" s="176">
        <f>Masterdata!Z219</f>
        <v>50.026559999999996</v>
      </c>
      <c r="W28" s="176">
        <f>Masterdata!Z220</f>
        <v>50.026559999999996</v>
      </c>
      <c r="X28" s="176">
        <f>Masterdata!Z221</f>
        <v>50.026559999999996</v>
      </c>
      <c r="Y28" s="176"/>
      <c r="Z28" s="176"/>
      <c r="AA28" s="176"/>
      <c r="AB28" s="176"/>
      <c r="AC28" s="176"/>
      <c r="AD28" s="176"/>
      <c r="AE28" s="177">
        <f>Masterdata!Z213</f>
        <v>64.550399999999996</v>
      </c>
      <c r="AF28" s="176"/>
      <c r="AG28" s="176"/>
      <c r="AH28" s="176"/>
      <c r="AI28" s="176"/>
      <c r="AJ28" s="176"/>
      <c r="AK28" s="176">
        <f>Masterdata!Z214</f>
        <v>25.820159999999998</v>
      </c>
      <c r="AL28" s="176"/>
      <c r="AM28" s="176"/>
      <c r="AN28" s="176"/>
      <c r="AO28" s="176"/>
      <c r="AP28" s="178"/>
      <c r="AQ28" s="170">
        <f t="shared" si="0"/>
        <v>12</v>
      </c>
    </row>
    <row r="29" spans="1:43" s="175" customFormat="1" x14ac:dyDescent="0.25">
      <c r="A29" s="172" t="s">
        <v>129</v>
      </c>
      <c r="B29" s="254"/>
      <c r="C29" s="239"/>
      <c r="D29" s="239"/>
      <c r="E29" s="173"/>
      <c r="F29" s="173"/>
      <c r="G29" s="173"/>
      <c r="H29" s="239"/>
      <c r="I29" s="239"/>
      <c r="J29" s="239"/>
      <c r="K29" s="239"/>
      <c r="L29" s="239"/>
      <c r="M29" s="239"/>
      <c r="N29" s="173"/>
      <c r="O29" s="239"/>
      <c r="P29" s="239"/>
      <c r="Q29" s="240">
        <f>SUM(Q28:R28)</f>
        <v>200.10623999999999</v>
      </c>
      <c r="R29" s="239"/>
      <c r="S29" s="239">
        <f>SUM(S28:T28)</f>
        <v>200.10623999999999</v>
      </c>
      <c r="T29" s="239"/>
      <c r="U29" s="239">
        <f>SUM(U28:X28)</f>
        <v>200.10623999999999</v>
      </c>
      <c r="V29" s="239"/>
      <c r="W29" s="239"/>
      <c r="X29" s="239"/>
      <c r="Y29" s="173"/>
      <c r="Z29" s="239"/>
      <c r="AA29" s="239"/>
      <c r="AB29" s="239"/>
      <c r="AC29" s="239"/>
      <c r="AD29" s="173"/>
      <c r="AE29" s="240"/>
      <c r="AF29" s="239"/>
      <c r="AG29" s="239"/>
      <c r="AH29" s="239"/>
      <c r="AI29" s="239"/>
      <c r="AJ29" s="239"/>
      <c r="AK29" s="239"/>
      <c r="AL29" s="239"/>
      <c r="AM29" s="173"/>
      <c r="AN29" s="239"/>
      <c r="AO29" s="239"/>
      <c r="AP29" s="251"/>
      <c r="AQ29" s="170">
        <f t="shared" si="0"/>
        <v>3</v>
      </c>
    </row>
    <row r="30" spans="1:43" x14ac:dyDescent="0.25">
      <c r="A30" s="179" t="s">
        <v>104</v>
      </c>
      <c r="B30" s="254">
        <f t="shared" ref="B30" si="9">SUM(C30:AP30)</f>
        <v>2947.4034316159996</v>
      </c>
      <c r="C30" s="176">
        <f>Masterdata!Z244</f>
        <v>2179.2536716159993</v>
      </c>
      <c r="D30" s="176"/>
      <c r="E30" s="176"/>
      <c r="F30" s="176"/>
      <c r="G30" s="176"/>
      <c r="H30" s="176">
        <f>Masterdata!Z245</f>
        <v>25.820159999999998</v>
      </c>
      <c r="I30" s="176">
        <f>Masterdata!Z246</f>
        <v>25.820159999999998</v>
      </c>
      <c r="J30" s="176"/>
      <c r="K30" s="176"/>
      <c r="L30" s="176"/>
      <c r="M30" s="176"/>
      <c r="N30" s="176"/>
      <c r="O30" s="176"/>
      <c r="P30" s="176"/>
      <c r="Q30" s="177">
        <f>Masterdata!Z233</f>
        <v>100.05311999999999</v>
      </c>
      <c r="R30" s="176">
        <f>Masterdata!Z234</f>
        <v>100.05311999999999</v>
      </c>
      <c r="S30" s="176">
        <f>Masterdata!Z241</f>
        <v>100.05311999999999</v>
      </c>
      <c r="T30" s="176">
        <f>Masterdata!Z242</f>
        <v>100.05311999999999</v>
      </c>
      <c r="U30" s="176">
        <f>Masterdata!Z236</f>
        <v>50.026559999999996</v>
      </c>
      <c r="V30" s="176">
        <f>Masterdata!Z237</f>
        <v>50.026559999999996</v>
      </c>
      <c r="W30" s="176">
        <f>Masterdata!Z238</f>
        <v>50.026559999999996</v>
      </c>
      <c r="X30" s="176">
        <f>Masterdata!Z239</f>
        <v>50.026559999999996</v>
      </c>
      <c r="Y30" s="176"/>
      <c r="Z30" s="176"/>
      <c r="AA30" s="176"/>
      <c r="AB30" s="176"/>
      <c r="AC30" s="176"/>
      <c r="AD30" s="176"/>
      <c r="AE30" s="177">
        <f>Masterdata!Z229</f>
        <v>64.550399999999996</v>
      </c>
      <c r="AF30" s="176"/>
      <c r="AG30" s="176"/>
      <c r="AH30" s="176"/>
      <c r="AI30" s="176"/>
      <c r="AJ30" s="176"/>
      <c r="AK30" s="176">
        <f>Masterdata!Z230</f>
        <v>25.820159999999998</v>
      </c>
      <c r="AL30" s="176">
        <f>Masterdata!Z231</f>
        <v>25.820159999999998</v>
      </c>
      <c r="AM30" s="176"/>
      <c r="AN30" s="176"/>
      <c r="AO30" s="176"/>
      <c r="AP30" s="178"/>
      <c r="AQ30" s="170">
        <f t="shared" si="0"/>
        <v>14</v>
      </c>
    </row>
    <row r="31" spans="1:43" s="175" customFormat="1" x14ac:dyDescent="0.25">
      <c r="A31" s="172" t="s">
        <v>129</v>
      </c>
      <c r="B31" s="254"/>
      <c r="C31" s="239"/>
      <c r="D31" s="239"/>
      <c r="E31" s="173"/>
      <c r="F31" s="173"/>
      <c r="G31" s="173"/>
      <c r="H31" s="239">
        <f>SUM(H30:I30)</f>
        <v>51.640319999999996</v>
      </c>
      <c r="I31" s="239"/>
      <c r="J31" s="239"/>
      <c r="K31" s="239"/>
      <c r="L31" s="239"/>
      <c r="M31" s="239"/>
      <c r="N31" s="173"/>
      <c r="O31" s="239"/>
      <c r="P31" s="239"/>
      <c r="Q31" s="240">
        <f>SUM(Q30:R30)</f>
        <v>200.10623999999999</v>
      </c>
      <c r="R31" s="239"/>
      <c r="S31" s="239">
        <f>SUM(S30:T30)</f>
        <v>200.10623999999999</v>
      </c>
      <c r="T31" s="239"/>
      <c r="U31" s="239">
        <f>SUM(U30:X30)</f>
        <v>200.10623999999999</v>
      </c>
      <c r="V31" s="239"/>
      <c r="W31" s="239"/>
      <c r="X31" s="239"/>
      <c r="Y31" s="173"/>
      <c r="Z31" s="239"/>
      <c r="AA31" s="239"/>
      <c r="AB31" s="239"/>
      <c r="AC31" s="239"/>
      <c r="AD31" s="173"/>
      <c r="AE31" s="240"/>
      <c r="AF31" s="239"/>
      <c r="AG31" s="239"/>
      <c r="AH31" s="239"/>
      <c r="AI31" s="239"/>
      <c r="AJ31" s="239"/>
      <c r="AK31" s="239">
        <f>SUM(AK30:AL30)</f>
        <v>51.640319999999996</v>
      </c>
      <c r="AL31" s="239"/>
      <c r="AM31" s="173"/>
      <c r="AN31" s="239"/>
      <c r="AO31" s="239"/>
      <c r="AP31" s="251"/>
      <c r="AQ31" s="170">
        <f t="shared" si="0"/>
        <v>5</v>
      </c>
    </row>
    <row r="32" spans="1:43" x14ac:dyDescent="0.25">
      <c r="A32" s="179" t="s">
        <v>105</v>
      </c>
      <c r="B32" s="253">
        <f t="shared" ref="B32" si="10">SUM(C32:AP32)</f>
        <v>3050.9793143871993</v>
      </c>
      <c r="C32" s="180">
        <f>Masterdata!Z261</f>
        <v>2399.0202743871996</v>
      </c>
      <c r="D32" s="176"/>
      <c r="E32" s="176"/>
      <c r="F32" s="176"/>
      <c r="G32" s="176"/>
      <c r="H32" s="176">
        <f>Masterdata!Z262</f>
        <v>25.820159999999998</v>
      </c>
      <c r="I32" s="176"/>
      <c r="J32" s="176"/>
      <c r="K32" s="176"/>
      <c r="L32" s="176"/>
      <c r="M32" s="176"/>
      <c r="N32" s="176"/>
      <c r="O32" s="176"/>
      <c r="P32" s="176"/>
      <c r="Q32" s="177">
        <f>Masterdata!Z250</f>
        <v>100.05311999999999</v>
      </c>
      <c r="R32" s="176">
        <f>Masterdata!Z251</f>
        <v>100.05311999999999</v>
      </c>
      <c r="S32" s="176">
        <f>Masterdata!Z258</f>
        <v>100.05311999999999</v>
      </c>
      <c r="T32" s="176">
        <f>Masterdata!Z259</f>
        <v>100.05311999999999</v>
      </c>
      <c r="U32" s="176">
        <f>Masterdata!Z253</f>
        <v>50.026559999999996</v>
      </c>
      <c r="V32" s="176">
        <f>Masterdata!Z254</f>
        <v>50.026559999999996</v>
      </c>
      <c r="W32" s="176">
        <f>Masterdata!Z255</f>
        <v>50.026559999999996</v>
      </c>
      <c r="X32" s="176">
        <f>Masterdata!Z256</f>
        <v>50.026559999999996</v>
      </c>
      <c r="Y32" s="176"/>
      <c r="Z32" s="176"/>
      <c r="AA32" s="176"/>
      <c r="AB32" s="176"/>
      <c r="AC32" s="176"/>
      <c r="AD32" s="176"/>
      <c r="AE32" s="181"/>
      <c r="AF32" s="176"/>
      <c r="AG32" s="176"/>
      <c r="AH32" s="176"/>
      <c r="AI32" s="176"/>
      <c r="AJ32" s="176"/>
      <c r="AK32" s="176">
        <f>Masterdata!Z249</f>
        <v>25.820159999999998</v>
      </c>
      <c r="AL32" s="176"/>
      <c r="AM32" s="176"/>
      <c r="AN32" s="176"/>
      <c r="AO32" s="176"/>
      <c r="AP32" s="178"/>
      <c r="AQ32" s="170">
        <f t="shared" si="0"/>
        <v>11</v>
      </c>
    </row>
    <row r="33" spans="1:43" s="175" customFormat="1" x14ac:dyDescent="0.25">
      <c r="A33" s="172" t="s">
        <v>129</v>
      </c>
      <c r="B33" s="253"/>
      <c r="C33" s="239"/>
      <c r="D33" s="239"/>
      <c r="E33" s="173"/>
      <c r="F33" s="173"/>
      <c r="G33" s="173"/>
      <c r="H33" s="239"/>
      <c r="I33" s="239"/>
      <c r="J33" s="239"/>
      <c r="K33" s="239"/>
      <c r="L33" s="239"/>
      <c r="M33" s="239"/>
      <c r="N33" s="173"/>
      <c r="O33" s="239"/>
      <c r="P33" s="239"/>
      <c r="Q33" s="240">
        <f>SUM(Q32:R32)</f>
        <v>200.10623999999999</v>
      </c>
      <c r="R33" s="239"/>
      <c r="S33" s="239">
        <f>SUM(S32:T32)</f>
        <v>200.10623999999999</v>
      </c>
      <c r="T33" s="239"/>
      <c r="U33" s="239">
        <f>SUM(U32:X32)</f>
        <v>200.10623999999999</v>
      </c>
      <c r="V33" s="239"/>
      <c r="W33" s="239"/>
      <c r="X33" s="239"/>
      <c r="Y33" s="173"/>
      <c r="Z33" s="239"/>
      <c r="AA33" s="239"/>
      <c r="AB33" s="239"/>
      <c r="AC33" s="239"/>
      <c r="AD33" s="173"/>
      <c r="AE33" s="240"/>
      <c r="AF33" s="239"/>
      <c r="AG33" s="239"/>
      <c r="AH33" s="239"/>
      <c r="AI33" s="239"/>
      <c r="AJ33" s="239"/>
      <c r="AK33" s="239"/>
      <c r="AL33" s="239"/>
      <c r="AM33" s="173"/>
      <c r="AN33" s="239"/>
      <c r="AO33" s="239"/>
      <c r="AP33" s="251"/>
      <c r="AQ33" s="170">
        <f t="shared" si="0"/>
        <v>3</v>
      </c>
    </row>
    <row r="34" spans="1:43" x14ac:dyDescent="0.25">
      <c r="A34" s="179" t="s">
        <v>106</v>
      </c>
      <c r="B34" s="254">
        <f t="shared" ref="B34" si="11">SUM(C34:AP34)</f>
        <v>2743.9427224959995</v>
      </c>
      <c r="C34" s="176">
        <f>Masterdata!Z276</f>
        <v>2066.1635224959996</v>
      </c>
      <c r="D34" s="176"/>
      <c r="E34" s="176"/>
      <c r="F34" s="176"/>
      <c r="G34" s="176"/>
      <c r="H34" s="176">
        <f>Masterdata!Z277</f>
        <v>25.820159999999998</v>
      </c>
      <c r="I34" s="176">
        <f>Masterdata!Z278</f>
        <v>25.820159999999998</v>
      </c>
      <c r="J34" s="176"/>
      <c r="K34" s="176"/>
      <c r="L34" s="176"/>
      <c r="M34" s="176"/>
      <c r="N34" s="176"/>
      <c r="O34" s="176"/>
      <c r="P34" s="176"/>
      <c r="Q34" s="177">
        <f>Masterdata!Z265</f>
        <v>100.05311999999999</v>
      </c>
      <c r="R34" s="176">
        <f>Masterdata!Z266</f>
        <v>100.05311999999999</v>
      </c>
      <c r="S34" s="176">
        <f>Masterdata!Z273</f>
        <v>100.05311999999999</v>
      </c>
      <c r="T34" s="176">
        <f>Masterdata!Z274</f>
        <v>100.05311999999999</v>
      </c>
      <c r="U34" s="176">
        <f>Masterdata!Z268</f>
        <v>50.026559999999996</v>
      </c>
      <c r="V34" s="176">
        <f>Masterdata!Z269</f>
        <v>50.026559999999996</v>
      </c>
      <c r="W34" s="176">
        <f>Masterdata!Z270</f>
        <v>50.026559999999996</v>
      </c>
      <c r="X34" s="176">
        <f>Masterdata!Z271</f>
        <v>50.026559999999996</v>
      </c>
      <c r="Y34" s="176"/>
      <c r="Z34" s="176"/>
      <c r="AA34" s="176"/>
      <c r="AB34" s="176"/>
      <c r="AC34" s="176"/>
      <c r="AD34" s="176"/>
      <c r="AE34" s="177"/>
      <c r="AF34" s="176"/>
      <c r="AG34" s="176"/>
      <c r="AH34" s="176"/>
      <c r="AI34" s="176"/>
      <c r="AJ34" s="176"/>
      <c r="AK34" s="176">
        <f>Masterdata!Z264</f>
        <v>25.820159999999998</v>
      </c>
      <c r="AL34" s="176"/>
      <c r="AM34" s="176"/>
      <c r="AN34" s="176"/>
      <c r="AO34" s="176"/>
      <c r="AP34" s="178"/>
      <c r="AQ34" s="170">
        <f t="shared" si="0"/>
        <v>12</v>
      </c>
    </row>
    <row r="35" spans="1:43" s="175" customFormat="1" x14ac:dyDescent="0.25">
      <c r="A35" s="172" t="s">
        <v>129</v>
      </c>
      <c r="B35" s="254"/>
      <c r="C35" s="239"/>
      <c r="D35" s="239"/>
      <c r="E35" s="173"/>
      <c r="F35" s="173"/>
      <c r="G35" s="173"/>
      <c r="H35" s="239">
        <f>SUM(H34:I34)</f>
        <v>51.640319999999996</v>
      </c>
      <c r="I35" s="239"/>
      <c r="J35" s="239"/>
      <c r="K35" s="239"/>
      <c r="L35" s="239"/>
      <c r="M35" s="239"/>
      <c r="N35" s="173"/>
      <c r="O35" s="239"/>
      <c r="P35" s="239"/>
      <c r="Q35" s="240">
        <f>SUM(Q34:R34)</f>
        <v>200.10623999999999</v>
      </c>
      <c r="R35" s="239"/>
      <c r="S35" s="239">
        <f>SUM(S34:T34)</f>
        <v>200.10623999999999</v>
      </c>
      <c r="T35" s="239"/>
      <c r="U35" s="239">
        <f>SUM(U34:X34)</f>
        <v>200.10623999999999</v>
      </c>
      <c r="V35" s="239"/>
      <c r="W35" s="239"/>
      <c r="X35" s="239"/>
      <c r="Y35" s="173"/>
      <c r="Z35" s="239"/>
      <c r="AA35" s="239"/>
      <c r="AB35" s="239"/>
      <c r="AC35" s="239"/>
      <c r="AD35" s="173"/>
      <c r="AE35" s="240"/>
      <c r="AF35" s="239"/>
      <c r="AG35" s="239"/>
      <c r="AH35" s="239"/>
      <c r="AI35" s="239"/>
      <c r="AJ35" s="239"/>
      <c r="AK35" s="239"/>
      <c r="AL35" s="239"/>
      <c r="AM35" s="173"/>
      <c r="AN35" s="239"/>
      <c r="AO35" s="239"/>
      <c r="AP35" s="251"/>
      <c r="AQ35" s="170">
        <f t="shared" si="0"/>
        <v>4</v>
      </c>
    </row>
    <row r="36" spans="1:43" x14ac:dyDescent="0.25">
      <c r="A36" s="179" t="s">
        <v>107</v>
      </c>
      <c r="B36" s="254">
        <f t="shared" ref="B36" si="12">SUM(C36:AP36)</f>
        <v>3104.5969422399994</v>
      </c>
      <c r="C36" s="176"/>
      <c r="D36" s="176"/>
      <c r="E36" s="176"/>
      <c r="F36" s="176"/>
      <c r="G36" s="176"/>
      <c r="H36" s="176">
        <f>Masterdata!Z294</f>
        <v>25.820159999999998</v>
      </c>
      <c r="I36" s="176">
        <f>Masterdata!Z295</f>
        <v>25.820159999999998</v>
      </c>
      <c r="J36" s="176"/>
      <c r="K36" s="176"/>
      <c r="L36" s="176"/>
      <c r="M36" s="176"/>
      <c r="N36" s="176"/>
      <c r="O36" s="176"/>
      <c r="P36" s="176"/>
      <c r="Q36" s="177">
        <f>Masterdata!Z283</f>
        <v>100.05311999999999</v>
      </c>
      <c r="R36" s="176">
        <f>Masterdata!Z284</f>
        <v>100.05311999999999</v>
      </c>
      <c r="S36" s="176">
        <f>Masterdata!Z291</f>
        <v>100.05311999999999</v>
      </c>
      <c r="T36" s="176">
        <f>Masterdata!Z292</f>
        <v>100.05311999999999</v>
      </c>
      <c r="U36" s="176">
        <f>Masterdata!Z286</f>
        <v>50.026559999999996</v>
      </c>
      <c r="V36" s="176">
        <f>Masterdata!Z287</f>
        <v>50.026559999999996</v>
      </c>
      <c r="W36" s="176">
        <f>Masterdata!Z288</f>
        <v>50.026559999999996</v>
      </c>
      <c r="X36" s="176">
        <f>Masterdata!Z289</f>
        <v>50.026559999999996</v>
      </c>
      <c r="Y36" s="176"/>
      <c r="Z36" s="176"/>
      <c r="AA36" s="176"/>
      <c r="AB36" s="176"/>
      <c r="AC36" s="176"/>
      <c r="AD36" s="176"/>
      <c r="AE36" s="177"/>
      <c r="AF36" s="176"/>
      <c r="AG36" s="176"/>
      <c r="AH36" s="176"/>
      <c r="AI36" s="176"/>
      <c r="AJ36" s="176"/>
      <c r="AK36" s="176">
        <f>Masterdata!Z282</f>
        <v>25.820159999999998</v>
      </c>
      <c r="AL36" s="176"/>
      <c r="AM36" s="176"/>
      <c r="AN36" s="176">
        <f>Masterdata!Z281</f>
        <v>2426.8177422399995</v>
      </c>
      <c r="AO36" s="176"/>
      <c r="AP36" s="178"/>
      <c r="AQ36" s="170">
        <f t="shared" si="0"/>
        <v>12</v>
      </c>
    </row>
    <row r="37" spans="1:43" s="175" customFormat="1" x14ac:dyDescent="0.25">
      <c r="A37" s="172" t="s">
        <v>129</v>
      </c>
      <c r="B37" s="254"/>
      <c r="C37" s="239"/>
      <c r="D37" s="239"/>
      <c r="E37" s="173"/>
      <c r="F37" s="173"/>
      <c r="G37" s="173"/>
      <c r="H37" s="239">
        <f>SUM(H36:I36)</f>
        <v>51.640319999999996</v>
      </c>
      <c r="I37" s="239"/>
      <c r="J37" s="239"/>
      <c r="K37" s="239"/>
      <c r="L37" s="239"/>
      <c r="M37" s="239"/>
      <c r="N37" s="173"/>
      <c r="O37" s="239"/>
      <c r="P37" s="239"/>
      <c r="Q37" s="240">
        <f>SUM(Q36:R36)</f>
        <v>200.10623999999999</v>
      </c>
      <c r="R37" s="239"/>
      <c r="S37" s="239">
        <f>SUM(S36:T36)</f>
        <v>200.10623999999999</v>
      </c>
      <c r="T37" s="239"/>
      <c r="U37" s="239">
        <f>SUM(U36:X36)</f>
        <v>200.10623999999999</v>
      </c>
      <c r="V37" s="239"/>
      <c r="W37" s="239"/>
      <c r="X37" s="239"/>
      <c r="Y37" s="173"/>
      <c r="Z37" s="239"/>
      <c r="AA37" s="239"/>
      <c r="AB37" s="239"/>
      <c r="AC37" s="239"/>
      <c r="AD37" s="173"/>
      <c r="AE37" s="240"/>
      <c r="AF37" s="239"/>
      <c r="AG37" s="239"/>
      <c r="AH37" s="239"/>
      <c r="AI37" s="239"/>
      <c r="AJ37" s="239"/>
      <c r="AK37" s="239"/>
      <c r="AL37" s="239"/>
      <c r="AM37" s="173"/>
      <c r="AN37" s="239"/>
      <c r="AO37" s="239"/>
      <c r="AP37" s="251"/>
      <c r="AQ37" s="170">
        <f t="shared" si="0"/>
        <v>4</v>
      </c>
    </row>
    <row r="38" spans="1:43" x14ac:dyDescent="0.25">
      <c r="A38" s="179" t="s">
        <v>108</v>
      </c>
      <c r="B38" s="254">
        <f t="shared" ref="B38" si="13">SUM(C38:AP38)</f>
        <v>1103.8118399999998</v>
      </c>
      <c r="C38" s="176"/>
      <c r="D38" s="176"/>
      <c r="E38" s="176"/>
      <c r="F38" s="176"/>
      <c r="G38" s="176"/>
      <c r="H38" s="176">
        <f>Masterdata!Z318</f>
        <v>25.820159999999998</v>
      </c>
      <c r="I38" s="176"/>
      <c r="J38" s="176"/>
      <c r="K38" s="176"/>
      <c r="L38" s="176">
        <f>Masterdata!Z317</f>
        <v>64.550399999999996</v>
      </c>
      <c r="M38" s="176"/>
      <c r="N38" s="176"/>
      <c r="O38" s="176"/>
      <c r="P38" s="176"/>
      <c r="Q38" s="177">
        <f>Masterdata!Z306</f>
        <v>100.05311999999999</v>
      </c>
      <c r="R38" s="176">
        <f>Masterdata!Z307</f>
        <v>100.05311999999999</v>
      </c>
      <c r="S38" s="176">
        <f>Masterdata!Z314</f>
        <v>100.05311999999999</v>
      </c>
      <c r="T38" s="176">
        <f>Masterdata!Z315</f>
        <v>100.05311999999999</v>
      </c>
      <c r="U38" s="176">
        <f>Masterdata!Z309</f>
        <v>50.026559999999996</v>
      </c>
      <c r="V38" s="176">
        <f>Masterdata!Z310</f>
        <v>50.026559999999996</v>
      </c>
      <c r="W38" s="176">
        <f>Masterdata!Z311</f>
        <v>50.026559999999996</v>
      </c>
      <c r="X38" s="176">
        <f>Masterdata!Z312</f>
        <v>50.026559999999996</v>
      </c>
      <c r="Y38" s="176"/>
      <c r="Z38" s="176"/>
      <c r="AA38" s="176"/>
      <c r="AB38" s="176"/>
      <c r="AC38" s="176"/>
      <c r="AD38" s="176"/>
      <c r="AE38" s="177">
        <f>Masterdata!Z298</f>
        <v>64.550399999999996</v>
      </c>
      <c r="AF38" s="176">
        <f>Masterdata!Z299</f>
        <v>64.550399999999996</v>
      </c>
      <c r="AG38" s="176">
        <f>Masterdata!Z300</f>
        <v>64.550399999999996</v>
      </c>
      <c r="AH38" s="176">
        <f>Masterdata!Z301</f>
        <v>64.550399999999996</v>
      </c>
      <c r="AI38" s="176">
        <f>Masterdata!Z302</f>
        <v>64.550399999999996</v>
      </c>
      <c r="AJ38" s="176">
        <f>Masterdata!Z303</f>
        <v>64.550399999999996</v>
      </c>
      <c r="AK38" s="176">
        <f>Masterdata!Z305</f>
        <v>25.820159999999998</v>
      </c>
      <c r="AL38" s="176"/>
      <c r="AM38" s="176"/>
      <c r="AN38" s="176"/>
      <c r="AO38" s="176"/>
      <c r="AP38" s="178"/>
      <c r="AQ38" s="170">
        <f t="shared" si="0"/>
        <v>17</v>
      </c>
    </row>
    <row r="39" spans="1:43" s="175" customFormat="1" x14ac:dyDescent="0.25">
      <c r="A39" s="182" t="s">
        <v>129</v>
      </c>
      <c r="B39" s="255"/>
      <c r="C39" s="250"/>
      <c r="D39" s="250"/>
      <c r="E39" s="183"/>
      <c r="F39" s="183"/>
      <c r="G39" s="183"/>
      <c r="H39" s="250"/>
      <c r="I39" s="250"/>
      <c r="J39" s="250"/>
      <c r="K39" s="250"/>
      <c r="L39" s="250"/>
      <c r="M39" s="250"/>
      <c r="N39" s="183"/>
      <c r="O39" s="250"/>
      <c r="P39" s="250"/>
      <c r="Q39" s="249">
        <f>SUM(Q38:R38)</f>
        <v>200.10623999999999</v>
      </c>
      <c r="R39" s="250"/>
      <c r="S39" s="250">
        <f>SUM(S38:T38)</f>
        <v>200.10623999999999</v>
      </c>
      <c r="T39" s="250"/>
      <c r="U39" s="250">
        <f>SUM(U38:X38)</f>
        <v>200.10623999999999</v>
      </c>
      <c r="V39" s="250"/>
      <c r="W39" s="250"/>
      <c r="X39" s="250"/>
      <c r="Y39" s="183"/>
      <c r="Z39" s="250"/>
      <c r="AA39" s="250"/>
      <c r="AB39" s="250"/>
      <c r="AC39" s="250"/>
      <c r="AD39" s="183"/>
      <c r="AE39" s="249">
        <f>SUM(AE38:AJ38)</f>
        <v>387.30239999999992</v>
      </c>
      <c r="AF39" s="250"/>
      <c r="AG39" s="250"/>
      <c r="AH39" s="250"/>
      <c r="AI39" s="250"/>
      <c r="AJ39" s="250"/>
      <c r="AK39" s="250"/>
      <c r="AL39" s="250"/>
      <c r="AM39" s="183"/>
      <c r="AN39" s="250"/>
      <c r="AO39" s="250"/>
      <c r="AP39" s="252"/>
      <c r="AQ39" s="170">
        <f t="shared" si="0"/>
        <v>4</v>
      </c>
    </row>
    <row r="40" spans="1:43" x14ac:dyDescent="0.25">
      <c r="A40" s="184" t="s">
        <v>109</v>
      </c>
      <c r="B40" s="254">
        <f t="shared" ref="B40" si="14">SUM(C40:AP40)</f>
        <v>1360.3996800000002</v>
      </c>
      <c r="C40" s="166"/>
      <c r="D40" s="166"/>
      <c r="E40" s="166"/>
      <c r="F40" s="166"/>
      <c r="G40" s="166"/>
      <c r="H40" s="166">
        <f>Masterdata!Z345</f>
        <v>25.820159999999998</v>
      </c>
      <c r="I40" s="166">
        <f>Masterdata!Z346</f>
        <v>25.820159999999998</v>
      </c>
      <c r="J40" s="166"/>
      <c r="K40" s="166"/>
      <c r="L40" s="166">
        <f>Masterdata!Z343</f>
        <v>64.550399999999996</v>
      </c>
      <c r="M40" s="166"/>
      <c r="N40" s="166"/>
      <c r="O40" s="166">
        <f>Masterdata!Z344</f>
        <v>62.936639999999983</v>
      </c>
      <c r="P40" s="166"/>
      <c r="Q40" s="167">
        <f>Masterdata!Z326</f>
        <v>100.05311999999999</v>
      </c>
      <c r="R40" s="166">
        <f>Masterdata!Z327</f>
        <v>100.05311999999999</v>
      </c>
      <c r="S40" s="166">
        <f>Masterdata!Z329</f>
        <v>100.05311999999999</v>
      </c>
      <c r="T40" s="166">
        <f>Masterdata!Z330</f>
        <v>100.05311999999999</v>
      </c>
      <c r="U40" s="166">
        <f>Masterdata!Z335</f>
        <v>50.026559999999996</v>
      </c>
      <c r="V40" s="166">
        <f>Masterdata!Z336</f>
        <v>50.026559999999996</v>
      </c>
      <c r="W40" s="166">
        <f>Masterdata!Z337</f>
        <v>50.026559999999996</v>
      </c>
      <c r="X40" s="166">
        <f>Masterdata!Z338</f>
        <v>50.026559999999996</v>
      </c>
      <c r="Y40" s="166"/>
      <c r="Z40" s="166">
        <f>Masterdata!Z332</f>
        <v>100.05311999999999</v>
      </c>
      <c r="AA40" s="166">
        <f>Masterdata!Z333</f>
        <v>100.05311999999999</v>
      </c>
      <c r="AB40" s="166">
        <f>Masterdata!Z340</f>
        <v>100.05311999999999</v>
      </c>
      <c r="AC40" s="166">
        <f>Masterdata!Z341</f>
        <v>100.05311999999999</v>
      </c>
      <c r="AD40" s="166"/>
      <c r="AE40" s="167">
        <f>Masterdata!Z320</f>
        <v>64.550399999999996</v>
      </c>
      <c r="AF40" s="166">
        <f>Masterdata!Z321</f>
        <v>64.550399999999996</v>
      </c>
      <c r="AG40" s="166"/>
      <c r="AH40" s="166"/>
      <c r="AI40" s="166"/>
      <c r="AJ40" s="166"/>
      <c r="AK40" s="166">
        <f>Masterdata!Z323</f>
        <v>25.820159999999998</v>
      </c>
      <c r="AL40" s="166">
        <f>Masterdata!Z324</f>
        <v>25.820159999999998</v>
      </c>
      <c r="AM40" s="166"/>
      <c r="AN40" s="166"/>
      <c r="AO40" s="166"/>
      <c r="AP40" s="169"/>
      <c r="AQ40" s="170">
        <f t="shared" si="0"/>
        <v>20</v>
      </c>
    </row>
    <row r="41" spans="1:43" s="175" customFormat="1" x14ac:dyDescent="0.25">
      <c r="A41" s="172" t="s">
        <v>129</v>
      </c>
      <c r="B41" s="254"/>
      <c r="C41" s="239"/>
      <c r="D41" s="239"/>
      <c r="E41" s="173"/>
      <c r="F41" s="173"/>
      <c r="G41" s="173"/>
      <c r="H41" s="239">
        <f>SUM(H40:I40)</f>
        <v>51.640319999999996</v>
      </c>
      <c r="I41" s="239"/>
      <c r="J41" s="239"/>
      <c r="K41" s="239"/>
      <c r="L41" s="239"/>
      <c r="M41" s="239"/>
      <c r="N41" s="239"/>
      <c r="O41" s="239"/>
      <c r="P41" s="239"/>
      <c r="Q41" s="240">
        <f>SUM(Q40:R40)</f>
        <v>200.10623999999999</v>
      </c>
      <c r="R41" s="239"/>
      <c r="S41" s="239">
        <f>SUM(S40:T40)</f>
        <v>200.10623999999999</v>
      </c>
      <c r="T41" s="239"/>
      <c r="U41" s="239">
        <f>SUM(U40:X40)</f>
        <v>200.10623999999999</v>
      </c>
      <c r="V41" s="239"/>
      <c r="W41" s="239"/>
      <c r="X41" s="239"/>
      <c r="Y41" s="173"/>
      <c r="Z41" s="239">
        <f>SUM(Z40:AA40)</f>
        <v>200.10623999999999</v>
      </c>
      <c r="AA41" s="239"/>
      <c r="AB41" s="239">
        <f>SUM(AB40:AC40)</f>
        <v>200.10623999999999</v>
      </c>
      <c r="AC41" s="239"/>
      <c r="AD41" s="173"/>
      <c r="AE41" s="240">
        <f>SUM(AE40:AF40)</f>
        <v>129.10079999999999</v>
      </c>
      <c r="AF41" s="239"/>
      <c r="AG41" s="239"/>
      <c r="AH41" s="239"/>
      <c r="AI41" s="239"/>
      <c r="AJ41" s="239"/>
      <c r="AK41" s="239">
        <f>SUM(AK40:AL40)</f>
        <v>51.640319999999996</v>
      </c>
      <c r="AL41" s="239"/>
      <c r="AM41" s="173"/>
      <c r="AN41" s="239"/>
      <c r="AO41" s="239"/>
      <c r="AP41" s="251"/>
      <c r="AQ41" s="170">
        <f t="shared" si="0"/>
        <v>8</v>
      </c>
    </row>
    <row r="42" spans="1:43" x14ac:dyDescent="0.25">
      <c r="A42" s="179" t="s">
        <v>110</v>
      </c>
      <c r="B42" s="254">
        <f t="shared" ref="B42" si="15">SUM(C42:AP42)</f>
        <v>1358.7859200000003</v>
      </c>
      <c r="C42" s="176"/>
      <c r="D42" s="176"/>
      <c r="E42" s="176"/>
      <c r="F42" s="176"/>
      <c r="G42" s="176"/>
      <c r="H42" s="176">
        <f>Masterdata!Z374</f>
        <v>25.820159999999998</v>
      </c>
      <c r="I42" s="176">
        <f>Masterdata!Z375</f>
        <v>25.820159999999998</v>
      </c>
      <c r="J42" s="176"/>
      <c r="K42" s="176"/>
      <c r="L42" s="176">
        <f>Masterdata!Z370</f>
        <v>64.550399999999996</v>
      </c>
      <c r="M42" s="176">
        <f>Masterdata!Z371</f>
        <v>62.936639999999983</v>
      </c>
      <c r="N42" s="176">
        <f>Masterdata!Z372</f>
        <v>62.936639999999983</v>
      </c>
      <c r="O42" s="176"/>
      <c r="P42" s="176"/>
      <c r="Q42" s="177">
        <f>Masterdata!Z353</f>
        <v>100.05311999999999</v>
      </c>
      <c r="R42" s="176">
        <f>Masterdata!Z354</f>
        <v>100.05311999999999</v>
      </c>
      <c r="S42" s="176">
        <f>Masterdata!Z356</f>
        <v>100.05311999999999</v>
      </c>
      <c r="T42" s="176">
        <f>Masterdata!Z357</f>
        <v>100.05311999999999</v>
      </c>
      <c r="U42" s="176">
        <f>Masterdata!Z362</f>
        <v>50.026559999999996</v>
      </c>
      <c r="V42" s="176">
        <f>Masterdata!Z363</f>
        <v>50.026559999999996</v>
      </c>
      <c r="W42" s="176">
        <f>Masterdata!Z364</f>
        <v>50.026559999999996</v>
      </c>
      <c r="X42" s="176">
        <f>Masterdata!Z365</f>
        <v>50.026559999999996</v>
      </c>
      <c r="Y42" s="176"/>
      <c r="Z42" s="176">
        <f>Masterdata!Z359</f>
        <v>100.05311999999999</v>
      </c>
      <c r="AA42" s="176">
        <f>Masterdata!Z360</f>
        <v>100.05311999999999</v>
      </c>
      <c r="AB42" s="176">
        <f>Masterdata!Z367</f>
        <v>100.05311999999999</v>
      </c>
      <c r="AC42" s="176">
        <f>Masterdata!Z368</f>
        <v>100.05311999999999</v>
      </c>
      <c r="AD42" s="176"/>
      <c r="AE42" s="177">
        <f>Masterdata!Z349</f>
        <v>64.550399999999996</v>
      </c>
      <c r="AF42" s="176"/>
      <c r="AG42" s="176"/>
      <c r="AH42" s="176"/>
      <c r="AI42" s="176"/>
      <c r="AJ42" s="176"/>
      <c r="AK42" s="176">
        <f>Masterdata!Z350</f>
        <v>25.820159999999998</v>
      </c>
      <c r="AL42" s="176">
        <f>Masterdata!Z351</f>
        <v>25.820159999999998</v>
      </c>
      <c r="AM42" s="176"/>
      <c r="AN42" s="176"/>
      <c r="AO42" s="176"/>
      <c r="AP42" s="178"/>
      <c r="AQ42" s="170">
        <f t="shared" si="0"/>
        <v>20</v>
      </c>
    </row>
    <row r="43" spans="1:43" s="175" customFormat="1" x14ac:dyDescent="0.25">
      <c r="A43" s="172" t="s">
        <v>129</v>
      </c>
      <c r="B43" s="254"/>
      <c r="C43" s="239"/>
      <c r="D43" s="239"/>
      <c r="E43" s="173"/>
      <c r="F43" s="173"/>
      <c r="G43" s="173"/>
      <c r="H43" s="239">
        <f>SUM(H42:I42)</f>
        <v>51.640319999999996</v>
      </c>
      <c r="I43" s="239"/>
      <c r="J43" s="239"/>
      <c r="K43" s="239"/>
      <c r="L43" s="239">
        <f>SUM(L42:N42)</f>
        <v>190.42367999999996</v>
      </c>
      <c r="M43" s="239"/>
      <c r="N43" s="239"/>
      <c r="O43" s="239"/>
      <c r="P43" s="239"/>
      <c r="Q43" s="240">
        <f>SUM(Q42:R42)</f>
        <v>200.10623999999999</v>
      </c>
      <c r="R43" s="239"/>
      <c r="S43" s="239">
        <f>SUM(S42:T42)</f>
        <v>200.10623999999999</v>
      </c>
      <c r="T43" s="239"/>
      <c r="U43" s="239">
        <f>SUM(U42:X42)</f>
        <v>200.10623999999999</v>
      </c>
      <c r="V43" s="239"/>
      <c r="W43" s="239"/>
      <c r="X43" s="239"/>
      <c r="Y43" s="173"/>
      <c r="Z43" s="239">
        <f>SUM(Z42:AA42)</f>
        <v>200.10623999999999</v>
      </c>
      <c r="AA43" s="239"/>
      <c r="AB43" s="239">
        <f>SUM(AB42:AC42)</f>
        <v>200.10623999999999</v>
      </c>
      <c r="AC43" s="239"/>
      <c r="AD43" s="173"/>
      <c r="AE43" s="240"/>
      <c r="AF43" s="239"/>
      <c r="AG43" s="239"/>
      <c r="AH43" s="239"/>
      <c r="AI43" s="239"/>
      <c r="AJ43" s="239"/>
      <c r="AK43" s="239">
        <f>SUM(AK42:AL42)</f>
        <v>51.640319999999996</v>
      </c>
      <c r="AL43" s="239"/>
      <c r="AM43" s="173"/>
      <c r="AN43" s="239"/>
      <c r="AO43" s="239"/>
      <c r="AP43" s="251"/>
      <c r="AQ43" s="170">
        <f t="shared" si="0"/>
        <v>8</v>
      </c>
    </row>
    <row r="44" spans="1:43" x14ac:dyDescent="0.25">
      <c r="A44" s="179" t="s">
        <v>111</v>
      </c>
      <c r="B44" s="254">
        <f t="shared" ref="B44" si="16">SUM(C44:AP44)</f>
        <v>1855.0278784000002</v>
      </c>
      <c r="C44" s="176"/>
      <c r="D44" s="176"/>
      <c r="E44" s="176"/>
      <c r="F44" s="176"/>
      <c r="G44" s="176"/>
      <c r="H44" s="176">
        <f>Masterdata!Z407</f>
        <v>25.820159999999998</v>
      </c>
      <c r="I44" s="176"/>
      <c r="J44" s="176">
        <f>Masterdata!Z408</f>
        <v>25.820159999999998</v>
      </c>
      <c r="K44" s="176">
        <f>Masterdata!Z409</f>
        <v>25.820159999999998</v>
      </c>
      <c r="L44" s="176">
        <f>Masterdata!Z403</f>
        <v>64.550399999999996</v>
      </c>
      <c r="M44" s="176">
        <f>Masterdata!Z404</f>
        <v>64.550399999999996</v>
      </c>
      <c r="N44" s="176">
        <f>Masterdata!Z405</f>
        <v>91.446399999999983</v>
      </c>
      <c r="O44" s="176"/>
      <c r="P44" s="176"/>
      <c r="Q44" s="177">
        <f>Masterdata!Z386</f>
        <v>100.05311999999999</v>
      </c>
      <c r="R44" s="176">
        <f>Masterdata!Z387</f>
        <v>100.05311999999999</v>
      </c>
      <c r="S44" s="176">
        <f>Masterdata!Z389</f>
        <v>100.05311999999999</v>
      </c>
      <c r="T44" s="176">
        <f>Masterdata!Z390</f>
        <v>100.05311999999999</v>
      </c>
      <c r="U44" s="176">
        <f>Masterdata!Z395</f>
        <v>50.026559999999996</v>
      </c>
      <c r="V44" s="176">
        <f>Masterdata!Z396</f>
        <v>50.026559999999996</v>
      </c>
      <c r="W44" s="176">
        <f>Masterdata!Z397</f>
        <v>50.026559999999996</v>
      </c>
      <c r="X44" s="176">
        <f>Masterdata!Z398</f>
        <v>50.026559999999996</v>
      </c>
      <c r="Y44" s="176"/>
      <c r="Z44" s="176">
        <f>Masterdata!Z392</f>
        <v>100.05311999999999</v>
      </c>
      <c r="AA44" s="176">
        <f>Masterdata!Z393</f>
        <v>100.05311999999999</v>
      </c>
      <c r="AB44" s="176">
        <f>Masterdata!Z400</f>
        <v>100.05311999999999</v>
      </c>
      <c r="AC44" s="176">
        <f>Masterdata!Z401</f>
        <v>100.05311999999999</v>
      </c>
      <c r="AD44" s="176"/>
      <c r="AE44" s="177">
        <f>Masterdata!Z379</f>
        <v>80.687999999999988</v>
      </c>
      <c r="AF44" s="176">
        <f>Masterdata!Z380</f>
        <v>80.687999999999988</v>
      </c>
      <c r="AG44" s="176">
        <f>Masterdata!Z381</f>
        <v>80.687999999999988</v>
      </c>
      <c r="AH44" s="176">
        <f>Masterdata!Z382</f>
        <v>182.09667839999994</v>
      </c>
      <c r="AI44" s="176">
        <f>Masterdata!Z378</f>
        <v>80.687999999999988</v>
      </c>
      <c r="AJ44" s="176"/>
      <c r="AK44" s="176">
        <f>Masterdata!Z384</f>
        <v>25.820159999999998</v>
      </c>
      <c r="AL44" s="176"/>
      <c r="AM44" s="176">
        <f>Masterdata!Z385</f>
        <v>25.820159999999998</v>
      </c>
      <c r="AN44" s="176"/>
      <c r="AO44" s="176"/>
      <c r="AP44" s="178"/>
      <c r="AQ44" s="170">
        <f t="shared" si="0"/>
        <v>25</v>
      </c>
    </row>
    <row r="45" spans="1:43" s="175" customFormat="1" x14ac:dyDescent="0.25">
      <c r="A45" s="172" t="s">
        <v>129</v>
      </c>
      <c r="B45" s="254"/>
      <c r="C45" s="239"/>
      <c r="D45" s="239"/>
      <c r="E45" s="173"/>
      <c r="F45" s="173"/>
      <c r="G45" s="173"/>
      <c r="H45" s="239"/>
      <c r="I45" s="239"/>
      <c r="J45" s="239">
        <f>SUM(J44:K44)</f>
        <v>51.640319999999996</v>
      </c>
      <c r="K45" s="239"/>
      <c r="L45" s="239">
        <f>SUM(L44:N44)</f>
        <v>220.54719999999998</v>
      </c>
      <c r="M45" s="239"/>
      <c r="N45" s="239"/>
      <c r="O45" s="239"/>
      <c r="P45" s="239"/>
      <c r="Q45" s="240">
        <f>SUM(Q44:R44)</f>
        <v>200.10623999999999</v>
      </c>
      <c r="R45" s="239"/>
      <c r="S45" s="239">
        <f>SUM(S44:T44)</f>
        <v>200.10623999999999</v>
      </c>
      <c r="T45" s="239"/>
      <c r="U45" s="239">
        <f>SUM(U44:X44)</f>
        <v>200.10623999999999</v>
      </c>
      <c r="V45" s="239"/>
      <c r="W45" s="239"/>
      <c r="X45" s="239"/>
      <c r="Y45" s="173"/>
      <c r="Z45" s="239">
        <f>SUM(Z44:AA44)</f>
        <v>200.10623999999999</v>
      </c>
      <c r="AA45" s="239"/>
      <c r="AB45" s="239">
        <f>SUM(AB44:AC44)</f>
        <v>200.10623999999999</v>
      </c>
      <c r="AC45" s="239"/>
      <c r="AD45" s="173"/>
      <c r="AE45" s="240">
        <f>SUM(AE44:AI44)</f>
        <v>504.84867839999993</v>
      </c>
      <c r="AF45" s="239"/>
      <c r="AG45" s="239"/>
      <c r="AH45" s="239"/>
      <c r="AI45" s="239"/>
      <c r="AJ45" s="173"/>
      <c r="AK45" s="239"/>
      <c r="AL45" s="239"/>
      <c r="AM45" s="173"/>
      <c r="AN45" s="239"/>
      <c r="AO45" s="239"/>
      <c r="AP45" s="251"/>
      <c r="AQ45" s="170">
        <f t="shared" si="0"/>
        <v>8</v>
      </c>
    </row>
    <row r="46" spans="1:43" x14ac:dyDescent="0.25">
      <c r="A46" s="179" t="s">
        <v>112</v>
      </c>
      <c r="B46" s="254">
        <f t="shared" ref="B46" si="17">SUM(C46:AP46)</f>
        <v>1360.39968</v>
      </c>
      <c r="C46" s="176"/>
      <c r="D46" s="176"/>
      <c r="E46" s="176"/>
      <c r="F46" s="176"/>
      <c r="G46" s="176"/>
      <c r="H46" s="176">
        <f>Masterdata!Z438</f>
        <v>25.820159999999998</v>
      </c>
      <c r="I46" s="176">
        <f>Masterdata!Z439</f>
        <v>25.820159999999998</v>
      </c>
      <c r="J46" s="176"/>
      <c r="K46" s="176"/>
      <c r="L46" s="176">
        <f>Masterdata!Z435</f>
        <v>64.550399999999996</v>
      </c>
      <c r="M46" s="176">
        <f>Masterdata!Z436</f>
        <v>64.550399999999996</v>
      </c>
      <c r="N46" s="176"/>
      <c r="O46" s="176"/>
      <c r="P46" s="176"/>
      <c r="Q46" s="177">
        <f>Masterdata!Z418</f>
        <v>100.05311999999999</v>
      </c>
      <c r="R46" s="176">
        <f>Masterdata!Z419</f>
        <v>100.05311999999999</v>
      </c>
      <c r="S46" s="176">
        <f>Masterdata!Z421</f>
        <v>100.05311999999999</v>
      </c>
      <c r="T46" s="176">
        <f>Masterdata!Z422</f>
        <v>100.05311999999999</v>
      </c>
      <c r="U46" s="176">
        <f>Masterdata!Z427</f>
        <v>50.026559999999996</v>
      </c>
      <c r="V46" s="176">
        <f>Masterdata!Z428</f>
        <v>50.026559999999996</v>
      </c>
      <c r="W46" s="176">
        <f>Masterdata!Z429</f>
        <v>50.026559999999996</v>
      </c>
      <c r="X46" s="176">
        <f>Masterdata!Z430</f>
        <v>50.026559999999996</v>
      </c>
      <c r="Y46" s="176"/>
      <c r="Z46" s="176">
        <f>Masterdata!Z424</f>
        <v>100.05311999999999</v>
      </c>
      <c r="AA46" s="176">
        <f>Masterdata!Z425</f>
        <v>100.05311999999999</v>
      </c>
      <c r="AB46" s="176">
        <f>Masterdata!Z432</f>
        <v>100.05311999999999</v>
      </c>
      <c r="AC46" s="176">
        <f>Masterdata!Z433</f>
        <v>100.05311999999999</v>
      </c>
      <c r="AD46" s="176"/>
      <c r="AE46" s="177">
        <f>Masterdata!Z412</f>
        <v>64.550399999999996</v>
      </c>
      <c r="AF46" s="176">
        <f>Masterdata!Z413</f>
        <v>62.936639999999983</v>
      </c>
      <c r="AG46" s="176"/>
      <c r="AH46" s="176"/>
      <c r="AI46" s="176"/>
      <c r="AJ46" s="176"/>
      <c r="AK46" s="176">
        <f>Masterdata!Z415</f>
        <v>25.820159999999998</v>
      </c>
      <c r="AL46" s="176">
        <f>Masterdata!Z416</f>
        <v>25.820159999999998</v>
      </c>
      <c r="AM46" s="176"/>
      <c r="AN46" s="176"/>
      <c r="AO46" s="176"/>
      <c r="AP46" s="178"/>
      <c r="AQ46" s="170">
        <f t="shared" si="0"/>
        <v>20</v>
      </c>
    </row>
    <row r="47" spans="1:43" s="175" customFormat="1" x14ac:dyDescent="0.25">
      <c r="A47" s="172" t="s">
        <v>129</v>
      </c>
      <c r="B47" s="254"/>
      <c r="C47" s="239"/>
      <c r="D47" s="239"/>
      <c r="E47" s="173"/>
      <c r="F47" s="173"/>
      <c r="G47" s="173"/>
      <c r="H47" s="239">
        <f>SUM(H46:I46)</f>
        <v>51.640319999999996</v>
      </c>
      <c r="I47" s="239"/>
      <c r="J47" s="239"/>
      <c r="K47" s="239"/>
      <c r="L47" s="239">
        <f>SUM(L46:M46)</f>
        <v>129.10079999999999</v>
      </c>
      <c r="M47" s="239"/>
      <c r="N47" s="173"/>
      <c r="O47" s="239"/>
      <c r="P47" s="239"/>
      <c r="Q47" s="240">
        <f>SUM(Q46:R46)</f>
        <v>200.10623999999999</v>
      </c>
      <c r="R47" s="239"/>
      <c r="S47" s="239">
        <f>SUM(S46:T46)</f>
        <v>200.10623999999999</v>
      </c>
      <c r="T47" s="239"/>
      <c r="U47" s="239">
        <f>SUM(U46:X46)</f>
        <v>200.10623999999999</v>
      </c>
      <c r="V47" s="239"/>
      <c r="W47" s="239"/>
      <c r="X47" s="239"/>
      <c r="Y47" s="173"/>
      <c r="Z47" s="239">
        <f>SUM(Z46:AA46)</f>
        <v>200.10623999999999</v>
      </c>
      <c r="AA47" s="239"/>
      <c r="AB47" s="239">
        <f>SUM(AB46:AC46)</f>
        <v>200.10623999999999</v>
      </c>
      <c r="AC47" s="239"/>
      <c r="AD47" s="173"/>
      <c r="AE47" s="240">
        <f>SUM(AE46:AF46)</f>
        <v>127.48703999999998</v>
      </c>
      <c r="AF47" s="239"/>
      <c r="AG47" s="239"/>
      <c r="AH47" s="239"/>
      <c r="AI47" s="239"/>
      <c r="AJ47" s="239"/>
      <c r="AK47" s="239">
        <f>SUM(AK46:AL46)</f>
        <v>51.640319999999996</v>
      </c>
      <c r="AL47" s="239"/>
      <c r="AM47" s="173"/>
      <c r="AN47" s="239"/>
      <c r="AO47" s="239"/>
      <c r="AP47" s="251"/>
      <c r="AQ47" s="170">
        <f t="shared" si="0"/>
        <v>9</v>
      </c>
    </row>
    <row r="48" spans="1:43" x14ac:dyDescent="0.25">
      <c r="A48" s="179" t="s">
        <v>113</v>
      </c>
      <c r="B48" s="254">
        <f t="shared" ref="B48" si="18">SUM(C48:AP48)</f>
        <v>1360.3996800000002</v>
      </c>
      <c r="C48" s="176"/>
      <c r="D48" s="176"/>
      <c r="E48" s="176"/>
      <c r="F48" s="176"/>
      <c r="G48" s="176"/>
      <c r="H48" s="176">
        <f>Masterdata!Z465</f>
        <v>25.820159999999998</v>
      </c>
      <c r="I48" s="176">
        <f>Masterdata!Z466</f>
        <v>25.820159999999998</v>
      </c>
      <c r="J48" s="176"/>
      <c r="K48" s="176"/>
      <c r="L48" s="176">
        <f>Masterdata!Z464</f>
        <v>64.550399999999996</v>
      </c>
      <c r="M48" s="176"/>
      <c r="N48" s="176"/>
      <c r="O48" s="176"/>
      <c r="P48" s="176"/>
      <c r="Q48" s="177">
        <f>Masterdata!Z446</f>
        <v>100.05311999999999</v>
      </c>
      <c r="R48" s="176">
        <f>Masterdata!Z447</f>
        <v>100.05311999999999</v>
      </c>
      <c r="S48" s="176">
        <f>Masterdata!Z449</f>
        <v>100.05311999999999</v>
      </c>
      <c r="T48" s="176">
        <f>Masterdata!Z450</f>
        <v>100.05311999999999</v>
      </c>
      <c r="U48" s="176">
        <f>Masterdata!Z455</f>
        <v>50.026559999999996</v>
      </c>
      <c r="V48" s="176">
        <f>Masterdata!Z456</f>
        <v>50.026559999999996</v>
      </c>
      <c r="W48" s="176">
        <f>Masterdata!Z457</f>
        <v>50.026559999999996</v>
      </c>
      <c r="X48" s="176">
        <f>Masterdata!Z458</f>
        <v>50.026559999999996</v>
      </c>
      <c r="Y48" s="176"/>
      <c r="Z48" s="176">
        <f>Masterdata!Z452</f>
        <v>100.05311999999999</v>
      </c>
      <c r="AA48" s="176">
        <f>Masterdata!Z453</f>
        <v>100.05311999999999</v>
      </c>
      <c r="AB48" s="176">
        <f>Masterdata!Z460</f>
        <v>100.05311999999999</v>
      </c>
      <c r="AC48" s="176">
        <f>Masterdata!Z461</f>
        <v>100.05311999999999</v>
      </c>
      <c r="AD48" s="176">
        <f>Masterdata!Z463</f>
        <v>64.550399999999996</v>
      </c>
      <c r="AE48" s="177">
        <f>Masterdata!Z442</f>
        <v>64.550399999999996</v>
      </c>
      <c r="AF48" s="176"/>
      <c r="AG48" s="176">
        <f>Masterdata!Z443</f>
        <v>62.936639999999983</v>
      </c>
      <c r="AH48" s="176"/>
      <c r="AI48" s="176"/>
      <c r="AJ48" s="176"/>
      <c r="AK48" s="176">
        <f>Masterdata!Z444</f>
        <v>25.820159999999998</v>
      </c>
      <c r="AL48" s="176"/>
      <c r="AM48" s="176">
        <f>Masterdata!Z445</f>
        <v>25.820159999999998</v>
      </c>
      <c r="AN48" s="176"/>
      <c r="AO48" s="176"/>
      <c r="AP48" s="178"/>
      <c r="AQ48" s="170">
        <f t="shared" si="0"/>
        <v>20</v>
      </c>
    </row>
    <row r="49" spans="1:43" s="175" customFormat="1" x14ac:dyDescent="0.25">
      <c r="A49" s="172" t="s">
        <v>129</v>
      </c>
      <c r="B49" s="254"/>
      <c r="C49" s="239"/>
      <c r="D49" s="239"/>
      <c r="E49" s="173"/>
      <c r="F49" s="173"/>
      <c r="G49" s="173"/>
      <c r="H49" s="239">
        <f>SUM(H48:I48)</f>
        <v>51.640319999999996</v>
      </c>
      <c r="I49" s="239"/>
      <c r="J49" s="239"/>
      <c r="K49" s="239"/>
      <c r="L49" s="239"/>
      <c r="M49" s="239"/>
      <c r="N49" s="239"/>
      <c r="O49" s="239"/>
      <c r="P49" s="239"/>
      <c r="Q49" s="240">
        <f>SUM(Q48:R48)</f>
        <v>200.10623999999999</v>
      </c>
      <c r="R49" s="239"/>
      <c r="S49" s="239">
        <f>SUM(S48:T48)</f>
        <v>200.10623999999999</v>
      </c>
      <c r="T49" s="239"/>
      <c r="U49" s="239">
        <f>SUM(U48:X48)</f>
        <v>200.10623999999999</v>
      </c>
      <c r="V49" s="239"/>
      <c r="W49" s="239"/>
      <c r="X49" s="239"/>
      <c r="Y49" s="173"/>
      <c r="Z49" s="239">
        <f>SUM(Z48:AA48)</f>
        <v>200.10623999999999</v>
      </c>
      <c r="AA49" s="239"/>
      <c r="AB49" s="239">
        <f>SUM(AB48:AC48)</f>
        <v>200.10623999999999</v>
      </c>
      <c r="AC49" s="239"/>
      <c r="AD49" s="173"/>
      <c r="AE49" s="240"/>
      <c r="AF49" s="239"/>
      <c r="AG49" s="239"/>
      <c r="AH49" s="239"/>
      <c r="AI49" s="239"/>
      <c r="AJ49" s="239"/>
      <c r="AK49" s="239"/>
      <c r="AL49" s="239"/>
      <c r="AM49" s="173"/>
      <c r="AN49" s="239"/>
      <c r="AO49" s="239"/>
      <c r="AP49" s="251"/>
      <c r="AQ49" s="170">
        <f t="shared" si="0"/>
        <v>6</v>
      </c>
    </row>
    <row r="50" spans="1:43" x14ac:dyDescent="0.25">
      <c r="A50" s="179" t="s">
        <v>114</v>
      </c>
      <c r="B50" s="254">
        <f t="shared" ref="B50" si="19">SUM(C50:AP50)</f>
        <v>1389.3747408000002</v>
      </c>
      <c r="C50" s="176"/>
      <c r="D50" s="176"/>
      <c r="E50" s="176"/>
      <c r="F50" s="176"/>
      <c r="G50" s="176"/>
      <c r="H50" s="176">
        <f>Masterdata!Z492</f>
        <v>25.820159999999998</v>
      </c>
      <c r="I50" s="176">
        <f>Masterdata!Z493</f>
        <v>25.820159999999998</v>
      </c>
      <c r="J50" s="176"/>
      <c r="K50" s="176"/>
      <c r="L50" s="176">
        <f>Masterdata!Z490</f>
        <v>64.550399999999996</v>
      </c>
      <c r="M50" s="176"/>
      <c r="N50" s="176"/>
      <c r="O50" s="176">
        <f>Masterdata!Z491</f>
        <v>64.550399999999996</v>
      </c>
      <c r="P50" s="176"/>
      <c r="Q50" s="177">
        <f>Masterdata!Z472</f>
        <v>100.05311999999999</v>
      </c>
      <c r="R50" s="176">
        <f>Masterdata!Z473</f>
        <v>100.05311999999999</v>
      </c>
      <c r="S50" s="176">
        <f>Masterdata!Z475</f>
        <v>100.05311999999999</v>
      </c>
      <c r="T50" s="176">
        <f>Masterdata!Z476</f>
        <v>100.05311999999999</v>
      </c>
      <c r="U50" s="176">
        <f>Masterdata!Z481</f>
        <v>50.026559999999996</v>
      </c>
      <c r="V50" s="176">
        <f>Masterdata!Z482</f>
        <v>50.026559999999996</v>
      </c>
      <c r="W50" s="176">
        <f>Masterdata!Z483</f>
        <v>50.026559999999996</v>
      </c>
      <c r="X50" s="176">
        <f>Masterdata!Z484</f>
        <v>50.026559999999996</v>
      </c>
      <c r="Y50" s="176"/>
      <c r="Z50" s="176">
        <f>Masterdata!Z478</f>
        <v>100.05311999999999</v>
      </c>
      <c r="AA50" s="176">
        <f>Masterdata!Z479</f>
        <v>100.05311999999999</v>
      </c>
      <c r="AB50" s="176">
        <f>Masterdata!Z486</f>
        <v>100.05311999999999</v>
      </c>
      <c r="AC50" s="176">
        <f>Masterdata!Z487</f>
        <v>100.05311999999999</v>
      </c>
      <c r="AD50" s="176">
        <f>Masterdata!Z489</f>
        <v>64.550399999999996</v>
      </c>
      <c r="AE50" s="177">
        <f>Masterdata!Z469</f>
        <v>64.550399999999996</v>
      </c>
      <c r="AF50" s="176"/>
      <c r="AG50" s="176">
        <f>Masterdata!Z470</f>
        <v>53.181460799999989</v>
      </c>
      <c r="AH50" s="176"/>
      <c r="AI50" s="176"/>
      <c r="AJ50" s="176"/>
      <c r="AK50" s="176">
        <f>Masterdata!Z471</f>
        <v>25.820159999999998</v>
      </c>
      <c r="AL50" s="176"/>
      <c r="AM50" s="176"/>
      <c r="AN50" s="176"/>
      <c r="AO50" s="176"/>
      <c r="AP50" s="178"/>
      <c r="AQ50" s="170">
        <f t="shared" si="0"/>
        <v>20</v>
      </c>
    </row>
    <row r="51" spans="1:43" s="175" customFormat="1" x14ac:dyDescent="0.25">
      <c r="A51" s="172" t="s">
        <v>129</v>
      </c>
      <c r="B51" s="254"/>
      <c r="C51" s="239"/>
      <c r="D51" s="239"/>
      <c r="E51" s="173"/>
      <c r="F51" s="173"/>
      <c r="G51" s="173"/>
      <c r="H51" s="239">
        <f>SUM(H50:I50)</f>
        <v>51.640319999999996</v>
      </c>
      <c r="I51" s="239"/>
      <c r="J51" s="239"/>
      <c r="K51" s="239"/>
      <c r="L51" s="239"/>
      <c r="M51" s="239"/>
      <c r="N51" s="239"/>
      <c r="O51" s="239"/>
      <c r="P51" s="239"/>
      <c r="Q51" s="240">
        <f>SUM(Q50:R50)</f>
        <v>200.10623999999999</v>
      </c>
      <c r="R51" s="239"/>
      <c r="S51" s="239">
        <f>SUM(S50:T50)</f>
        <v>200.10623999999999</v>
      </c>
      <c r="T51" s="239"/>
      <c r="U51" s="239">
        <f>SUM(U50:X50)</f>
        <v>200.10623999999999</v>
      </c>
      <c r="V51" s="239"/>
      <c r="W51" s="239"/>
      <c r="X51" s="239"/>
      <c r="Y51" s="173"/>
      <c r="Z51" s="239">
        <f>SUM(Z50:AA50)</f>
        <v>200.10623999999999</v>
      </c>
      <c r="AA51" s="239"/>
      <c r="AB51" s="239">
        <f>SUM(AB50:AC50)</f>
        <v>200.10623999999999</v>
      </c>
      <c r="AC51" s="239"/>
      <c r="AD51" s="173"/>
      <c r="AE51" s="240"/>
      <c r="AF51" s="239"/>
      <c r="AG51" s="239"/>
      <c r="AH51" s="239"/>
      <c r="AI51" s="239"/>
      <c r="AJ51" s="239"/>
      <c r="AK51" s="239"/>
      <c r="AL51" s="239"/>
      <c r="AM51" s="173"/>
      <c r="AN51" s="239"/>
      <c r="AO51" s="239"/>
      <c r="AP51" s="251"/>
      <c r="AQ51" s="170">
        <f t="shared" si="0"/>
        <v>6</v>
      </c>
    </row>
    <row r="52" spans="1:43" x14ac:dyDescent="0.25">
      <c r="A52" s="179" t="s">
        <v>115</v>
      </c>
      <c r="B52" s="254">
        <f t="shared" ref="B52" si="20">SUM(C52:AP52)</f>
        <v>1232.9126400000002</v>
      </c>
      <c r="C52" s="176"/>
      <c r="D52" s="176"/>
      <c r="E52" s="176"/>
      <c r="F52" s="176"/>
      <c r="G52" s="176"/>
      <c r="H52" s="176">
        <f>Masterdata!Z517</f>
        <v>25.820159999999998</v>
      </c>
      <c r="I52" s="176"/>
      <c r="J52" s="176">
        <f>Masterdata!Z518</f>
        <v>25.820159999999998</v>
      </c>
      <c r="K52" s="176"/>
      <c r="L52" s="176">
        <f>Masterdata!Z516</f>
        <v>64.550399999999996</v>
      </c>
      <c r="M52" s="176"/>
      <c r="N52" s="176"/>
      <c r="O52" s="176"/>
      <c r="P52" s="176"/>
      <c r="Q52" s="177">
        <f>Masterdata!Z499</f>
        <v>100.05311999999999</v>
      </c>
      <c r="R52" s="176">
        <f>Masterdata!Z500</f>
        <v>100.05311999999999</v>
      </c>
      <c r="S52" s="176">
        <f>Masterdata!Z502</f>
        <v>100.05311999999999</v>
      </c>
      <c r="T52" s="176">
        <f>Masterdata!Z503</f>
        <v>100.05311999999999</v>
      </c>
      <c r="U52" s="176">
        <f>Masterdata!Z508</f>
        <v>50.026559999999996</v>
      </c>
      <c r="V52" s="176">
        <f>Masterdata!Z509</f>
        <v>50.026559999999996</v>
      </c>
      <c r="W52" s="176">
        <f>Masterdata!Z510</f>
        <v>50.026559999999996</v>
      </c>
      <c r="X52" s="176">
        <f>Masterdata!Z511</f>
        <v>50.026559999999996</v>
      </c>
      <c r="Y52" s="176"/>
      <c r="Z52" s="176">
        <f>Masterdata!Z505</f>
        <v>100.05311999999999</v>
      </c>
      <c r="AA52" s="176">
        <f>Masterdata!Z506</f>
        <v>100.05311999999999</v>
      </c>
      <c r="AB52" s="176">
        <f>Masterdata!Z513</f>
        <v>100.05311999999999</v>
      </c>
      <c r="AC52" s="176">
        <f>Masterdata!Z514</f>
        <v>100.05311999999999</v>
      </c>
      <c r="AD52" s="176"/>
      <c r="AE52" s="177">
        <f>Masterdata!Z496</f>
        <v>64.550399999999996</v>
      </c>
      <c r="AF52" s="176"/>
      <c r="AG52" s="176"/>
      <c r="AH52" s="176"/>
      <c r="AI52" s="176"/>
      <c r="AJ52" s="176"/>
      <c r="AK52" s="176">
        <f>Masterdata!Z497</f>
        <v>25.820159999999998</v>
      </c>
      <c r="AL52" s="176"/>
      <c r="AM52" s="176">
        <f>Masterdata!Z498</f>
        <v>25.820159999999998</v>
      </c>
      <c r="AN52" s="176"/>
      <c r="AO52" s="176"/>
      <c r="AP52" s="178"/>
      <c r="AQ52" s="170">
        <f t="shared" si="0"/>
        <v>18</v>
      </c>
    </row>
    <row r="53" spans="1:43" s="175" customFormat="1" x14ac:dyDescent="0.25">
      <c r="A53" s="172" t="s">
        <v>129</v>
      </c>
      <c r="B53" s="254"/>
      <c r="C53" s="239"/>
      <c r="D53" s="239"/>
      <c r="E53" s="173"/>
      <c r="F53" s="173"/>
      <c r="G53" s="173"/>
      <c r="H53" s="239"/>
      <c r="I53" s="239"/>
      <c r="J53" s="239"/>
      <c r="K53" s="239"/>
      <c r="L53" s="239"/>
      <c r="M53" s="239"/>
      <c r="N53" s="239"/>
      <c r="O53" s="239"/>
      <c r="P53" s="239"/>
      <c r="Q53" s="240">
        <f>SUM(Q52:R52)</f>
        <v>200.10623999999999</v>
      </c>
      <c r="R53" s="239"/>
      <c r="S53" s="239">
        <f>SUM(S52:T52)</f>
        <v>200.10623999999999</v>
      </c>
      <c r="T53" s="239"/>
      <c r="U53" s="239">
        <f>SUM(U52:X52)</f>
        <v>200.10623999999999</v>
      </c>
      <c r="V53" s="239"/>
      <c r="W53" s="239"/>
      <c r="X53" s="239"/>
      <c r="Y53" s="173"/>
      <c r="Z53" s="239">
        <f>SUM(Z52:AA52)</f>
        <v>200.10623999999999</v>
      </c>
      <c r="AA53" s="239"/>
      <c r="AB53" s="239">
        <f>SUM(AB52:AC52)</f>
        <v>200.10623999999999</v>
      </c>
      <c r="AC53" s="239"/>
      <c r="AD53" s="173"/>
      <c r="AE53" s="240"/>
      <c r="AF53" s="239"/>
      <c r="AG53" s="239"/>
      <c r="AH53" s="239"/>
      <c r="AI53" s="239"/>
      <c r="AJ53" s="239"/>
      <c r="AK53" s="239"/>
      <c r="AL53" s="239"/>
      <c r="AM53" s="173"/>
      <c r="AN53" s="239"/>
      <c r="AO53" s="239"/>
      <c r="AP53" s="251"/>
      <c r="AQ53" s="170">
        <f t="shared" si="0"/>
        <v>5</v>
      </c>
    </row>
    <row r="54" spans="1:43" x14ac:dyDescent="0.25">
      <c r="A54" s="179" t="s">
        <v>116</v>
      </c>
      <c r="B54" s="254">
        <f t="shared" ref="B54" si="21">SUM(C54:AP54)</f>
        <v>1362.0134400000002</v>
      </c>
      <c r="C54" s="176"/>
      <c r="D54" s="176"/>
      <c r="E54" s="176"/>
      <c r="F54" s="176"/>
      <c r="G54" s="176"/>
      <c r="H54" s="176">
        <f>Masterdata!Z545</f>
        <v>25.820159999999998</v>
      </c>
      <c r="I54" s="176">
        <f>Masterdata!Z546</f>
        <v>25.820159999999998</v>
      </c>
      <c r="J54" s="176"/>
      <c r="K54" s="176"/>
      <c r="L54" s="176">
        <f>Masterdata!Z541</f>
        <v>64.550399999999996</v>
      </c>
      <c r="M54" s="176"/>
      <c r="N54" s="176"/>
      <c r="O54" s="176">
        <f>Masterdata!Z542</f>
        <v>64.550399999999996</v>
      </c>
      <c r="P54" s="176">
        <f>Masterdata!Z543</f>
        <v>64.550399999999996</v>
      </c>
      <c r="Q54" s="177">
        <f>Masterdata!Z524</f>
        <v>100.05311999999999</v>
      </c>
      <c r="R54" s="176">
        <f>Masterdata!Z525</f>
        <v>100.05311999999999</v>
      </c>
      <c r="S54" s="176">
        <f>Masterdata!Z527</f>
        <v>100.05311999999999</v>
      </c>
      <c r="T54" s="176">
        <f>Masterdata!Z528</f>
        <v>100.05311999999999</v>
      </c>
      <c r="U54" s="176">
        <f>Masterdata!Z533</f>
        <v>50.026559999999996</v>
      </c>
      <c r="V54" s="176">
        <f>Masterdata!Z534</f>
        <v>50.026559999999996</v>
      </c>
      <c r="W54" s="176">
        <f>Masterdata!Z535</f>
        <v>50.026559999999996</v>
      </c>
      <c r="X54" s="176">
        <f>Masterdata!Z536</f>
        <v>50.026559999999996</v>
      </c>
      <c r="Y54" s="176"/>
      <c r="Z54" s="176">
        <f>Masterdata!Z530</f>
        <v>100.05311999999999</v>
      </c>
      <c r="AA54" s="176">
        <f>Masterdata!Z531</f>
        <v>100.05311999999999</v>
      </c>
      <c r="AB54" s="176">
        <f>Masterdata!Z538</f>
        <v>100.05311999999999</v>
      </c>
      <c r="AC54" s="176">
        <f>Masterdata!Z539</f>
        <v>100.05311999999999</v>
      </c>
      <c r="AD54" s="176"/>
      <c r="AE54" s="177">
        <f>Masterdata!Z520</f>
        <v>64.550399999999996</v>
      </c>
      <c r="AF54" s="176"/>
      <c r="AG54" s="176"/>
      <c r="AH54" s="176"/>
      <c r="AI54" s="176"/>
      <c r="AJ54" s="176"/>
      <c r="AK54" s="176">
        <f>Masterdata!Z521</f>
        <v>25.820159999999998</v>
      </c>
      <c r="AL54" s="176">
        <f>Masterdata!Z522</f>
        <v>25.820159999999998</v>
      </c>
      <c r="AM54" s="176"/>
      <c r="AN54" s="176"/>
      <c r="AO54" s="176"/>
      <c r="AP54" s="178"/>
      <c r="AQ54" s="170">
        <f t="shared" si="0"/>
        <v>20</v>
      </c>
    </row>
    <row r="55" spans="1:43" s="175" customFormat="1" x14ac:dyDescent="0.25">
      <c r="A55" s="172" t="s">
        <v>129</v>
      </c>
      <c r="B55" s="254"/>
      <c r="C55" s="239"/>
      <c r="D55" s="239"/>
      <c r="E55" s="173"/>
      <c r="F55" s="173"/>
      <c r="G55" s="173"/>
      <c r="H55" s="239">
        <f>SUM(H54:I54)</f>
        <v>51.640319999999996</v>
      </c>
      <c r="I55" s="239"/>
      <c r="J55" s="239"/>
      <c r="K55" s="239"/>
      <c r="L55" s="239"/>
      <c r="M55" s="239"/>
      <c r="N55" s="239"/>
      <c r="O55" s="239">
        <f>SUM(O54:P54)</f>
        <v>129.10079999999999</v>
      </c>
      <c r="P55" s="239"/>
      <c r="Q55" s="240">
        <f>SUM(Q54:R54)</f>
        <v>200.10623999999999</v>
      </c>
      <c r="R55" s="239"/>
      <c r="S55" s="239">
        <f>SUM(S54:T54)</f>
        <v>200.10623999999999</v>
      </c>
      <c r="T55" s="239"/>
      <c r="U55" s="239">
        <f>SUM(U54:X54)</f>
        <v>200.10623999999999</v>
      </c>
      <c r="V55" s="239"/>
      <c r="W55" s="239"/>
      <c r="X55" s="239"/>
      <c r="Y55" s="173"/>
      <c r="Z55" s="239">
        <f>SUM(Z54:AA54)</f>
        <v>200.10623999999999</v>
      </c>
      <c r="AA55" s="239"/>
      <c r="AB55" s="239">
        <f>SUM(AB54:AC54)</f>
        <v>200.10623999999999</v>
      </c>
      <c r="AC55" s="239"/>
      <c r="AD55" s="173"/>
      <c r="AE55" s="240"/>
      <c r="AF55" s="239"/>
      <c r="AG55" s="239"/>
      <c r="AH55" s="239"/>
      <c r="AI55" s="239"/>
      <c r="AJ55" s="239"/>
      <c r="AK55" s="239">
        <f>SUM(AK54:AL54)</f>
        <v>51.640319999999996</v>
      </c>
      <c r="AL55" s="239"/>
      <c r="AM55" s="173"/>
      <c r="AN55" s="239"/>
      <c r="AO55" s="239"/>
      <c r="AP55" s="251"/>
      <c r="AQ55" s="170">
        <f t="shared" si="0"/>
        <v>8</v>
      </c>
    </row>
    <row r="56" spans="1:43" x14ac:dyDescent="0.25">
      <c r="A56" s="179" t="s">
        <v>117</v>
      </c>
      <c r="B56" s="254">
        <f t="shared" ref="B56" si="22">SUM(C56:AP56)</f>
        <v>1271.6428800000001</v>
      </c>
      <c r="C56" s="176"/>
      <c r="D56" s="176"/>
      <c r="E56" s="176"/>
      <c r="F56" s="176"/>
      <c r="G56" s="176"/>
      <c r="H56" s="176">
        <f>Masterdata!Z573</f>
        <v>25.820159999999998</v>
      </c>
      <c r="I56" s="176"/>
      <c r="J56" s="176"/>
      <c r="K56" s="176"/>
      <c r="L56" s="176">
        <f>Masterdata!Z569</f>
        <v>64.550399999999996</v>
      </c>
      <c r="M56" s="176"/>
      <c r="N56" s="176"/>
      <c r="O56" s="176">
        <f>Masterdata!Z570</f>
        <v>64.550399999999996</v>
      </c>
      <c r="P56" s="176">
        <f>Masterdata!Z571</f>
        <v>64.550399999999996</v>
      </c>
      <c r="Q56" s="177">
        <f>Masterdata!Z552</f>
        <v>100.05311999999999</v>
      </c>
      <c r="R56" s="176">
        <f>Masterdata!Z553</f>
        <v>100.05311999999999</v>
      </c>
      <c r="S56" s="176">
        <f>Masterdata!Z555</f>
        <v>100.05311999999999</v>
      </c>
      <c r="T56" s="176">
        <f>Masterdata!Z556</f>
        <v>100.05311999999999</v>
      </c>
      <c r="U56" s="176">
        <f>Masterdata!Z561</f>
        <v>50.026559999999996</v>
      </c>
      <c r="V56" s="176">
        <f>Masterdata!Z562</f>
        <v>50.026559999999996</v>
      </c>
      <c r="W56" s="176">
        <f>Masterdata!Z563</f>
        <v>50.026559999999996</v>
      </c>
      <c r="X56" s="176">
        <f>Masterdata!Z564</f>
        <v>50.026559999999996</v>
      </c>
      <c r="Y56" s="176"/>
      <c r="Z56" s="176">
        <f>Masterdata!Z558</f>
        <v>100.05311999999999</v>
      </c>
      <c r="AA56" s="176">
        <f>Masterdata!Z559</f>
        <v>100.05311999999999</v>
      </c>
      <c r="AB56" s="176">
        <f>Masterdata!Z566</f>
        <v>100.05311999999999</v>
      </c>
      <c r="AC56" s="176">
        <f>Masterdata!Z567</f>
        <v>100.05311999999999</v>
      </c>
      <c r="AD56" s="176"/>
      <c r="AE56" s="177"/>
      <c r="AF56" s="176"/>
      <c r="AG56" s="176"/>
      <c r="AH56" s="176"/>
      <c r="AI56" s="176"/>
      <c r="AJ56" s="176"/>
      <c r="AK56" s="176">
        <f>Masterdata!Z549</f>
        <v>25.820159999999998</v>
      </c>
      <c r="AL56" s="176">
        <f>Masterdata!Z550</f>
        <v>25.820159999999998</v>
      </c>
      <c r="AM56" s="176"/>
      <c r="AN56" s="176"/>
      <c r="AO56" s="176"/>
      <c r="AP56" s="178"/>
      <c r="AQ56" s="170">
        <f t="shared" si="0"/>
        <v>18</v>
      </c>
    </row>
    <row r="57" spans="1:43" s="175" customFormat="1" x14ac:dyDescent="0.25">
      <c r="A57" s="172" t="s">
        <v>129</v>
      </c>
      <c r="B57" s="254"/>
      <c r="C57" s="239"/>
      <c r="D57" s="239"/>
      <c r="E57" s="173"/>
      <c r="F57" s="173"/>
      <c r="G57" s="173"/>
      <c r="H57" s="239"/>
      <c r="I57" s="239"/>
      <c r="J57" s="239"/>
      <c r="K57" s="239"/>
      <c r="L57" s="239"/>
      <c r="M57" s="239"/>
      <c r="N57" s="239"/>
      <c r="O57" s="239">
        <f>SUM(O56:P56)</f>
        <v>129.10079999999999</v>
      </c>
      <c r="P57" s="239"/>
      <c r="Q57" s="240">
        <f>SUM(Q56:R56)</f>
        <v>200.10623999999999</v>
      </c>
      <c r="R57" s="239"/>
      <c r="S57" s="239">
        <f>SUM(S56:T56)</f>
        <v>200.10623999999999</v>
      </c>
      <c r="T57" s="239"/>
      <c r="U57" s="239">
        <f>SUM(U56:X56)</f>
        <v>200.10623999999999</v>
      </c>
      <c r="V57" s="239"/>
      <c r="W57" s="239"/>
      <c r="X57" s="239"/>
      <c r="Y57" s="173"/>
      <c r="Z57" s="239">
        <f>SUM(Z56:AA56)</f>
        <v>200.10623999999999</v>
      </c>
      <c r="AA57" s="239"/>
      <c r="AB57" s="239">
        <f>SUM(AB56:AC56)</f>
        <v>200.10623999999999</v>
      </c>
      <c r="AC57" s="239"/>
      <c r="AD57" s="173"/>
      <c r="AE57" s="240"/>
      <c r="AF57" s="239"/>
      <c r="AG57" s="239"/>
      <c r="AH57" s="239"/>
      <c r="AI57" s="239"/>
      <c r="AJ57" s="239"/>
      <c r="AK57" s="239">
        <f>SUM(AK56:AL56)</f>
        <v>51.640319999999996</v>
      </c>
      <c r="AL57" s="239"/>
      <c r="AM57" s="173"/>
      <c r="AN57" s="239"/>
      <c r="AO57" s="239"/>
      <c r="AP57" s="251"/>
      <c r="AQ57" s="170">
        <f t="shared" si="0"/>
        <v>7</v>
      </c>
    </row>
    <row r="58" spans="1:43" x14ac:dyDescent="0.25">
      <c r="A58" s="179" t="s">
        <v>118</v>
      </c>
      <c r="B58" s="254">
        <f t="shared" ref="B58" si="23">SUM(C58:AP58)</f>
        <v>1297.4630400000003</v>
      </c>
      <c r="C58" s="176"/>
      <c r="D58" s="176"/>
      <c r="E58" s="176"/>
      <c r="F58" s="176"/>
      <c r="G58" s="176"/>
      <c r="H58" s="176">
        <f>Masterdata!Z598</f>
        <v>25.820159999999998</v>
      </c>
      <c r="I58" s="176">
        <f>Masterdata!Z599</f>
        <v>25.820159999999998</v>
      </c>
      <c r="J58" s="176"/>
      <c r="K58" s="176"/>
      <c r="L58" s="176">
        <f>Masterdata!Z597</f>
        <v>64.550399999999996</v>
      </c>
      <c r="M58" s="176"/>
      <c r="N58" s="176"/>
      <c r="O58" s="176"/>
      <c r="P58" s="176"/>
      <c r="Q58" s="177">
        <f>Masterdata!Z580</f>
        <v>100.05311999999999</v>
      </c>
      <c r="R58" s="176">
        <f>Masterdata!Z581</f>
        <v>100.05311999999999</v>
      </c>
      <c r="S58" s="176">
        <f>Masterdata!Z583</f>
        <v>100.05311999999999</v>
      </c>
      <c r="T58" s="176">
        <f>Masterdata!Z584</f>
        <v>100.05311999999999</v>
      </c>
      <c r="U58" s="176">
        <f>Masterdata!Z589</f>
        <v>50.026559999999996</v>
      </c>
      <c r="V58" s="176">
        <f>Masterdata!Z590</f>
        <v>50.026559999999996</v>
      </c>
      <c r="W58" s="176">
        <f>Masterdata!Z591</f>
        <v>50.026559999999996</v>
      </c>
      <c r="X58" s="176">
        <f>Masterdata!Z592</f>
        <v>50.026559999999996</v>
      </c>
      <c r="Y58" s="176"/>
      <c r="Z58" s="176">
        <f>Masterdata!Z586</f>
        <v>100.05311999999999</v>
      </c>
      <c r="AA58" s="176">
        <f>Masterdata!Z587</f>
        <v>100.05311999999999</v>
      </c>
      <c r="AB58" s="176">
        <f>Masterdata!Z594</f>
        <v>100.05311999999999</v>
      </c>
      <c r="AC58" s="176">
        <f>Masterdata!Z595</f>
        <v>100.05311999999999</v>
      </c>
      <c r="AD58" s="176"/>
      <c r="AE58" s="177">
        <f>Masterdata!Z575</f>
        <v>64.550399999999996</v>
      </c>
      <c r="AF58" s="176">
        <f>Masterdata!Z576</f>
        <v>64.550399999999996</v>
      </c>
      <c r="AG58" s="176"/>
      <c r="AH58" s="176"/>
      <c r="AI58" s="176"/>
      <c r="AJ58" s="176"/>
      <c r="AK58" s="176">
        <f>Masterdata!Z578</f>
        <v>25.820159999999998</v>
      </c>
      <c r="AL58" s="176"/>
      <c r="AM58" s="176">
        <f>Masterdata!Z579</f>
        <v>25.820159999999998</v>
      </c>
      <c r="AN58" s="176"/>
      <c r="AO58" s="176"/>
      <c r="AP58" s="178"/>
      <c r="AQ58" s="170">
        <f t="shared" si="0"/>
        <v>19</v>
      </c>
    </row>
    <row r="59" spans="1:43" s="175" customFormat="1" x14ac:dyDescent="0.25">
      <c r="A59" s="172" t="s">
        <v>129</v>
      </c>
      <c r="B59" s="254"/>
      <c r="C59" s="239"/>
      <c r="D59" s="239"/>
      <c r="E59" s="173"/>
      <c r="F59" s="173"/>
      <c r="G59" s="173"/>
      <c r="H59" s="239">
        <f>SUM(H58:I58)</f>
        <v>51.640319999999996</v>
      </c>
      <c r="I59" s="239"/>
      <c r="J59" s="239"/>
      <c r="K59" s="239"/>
      <c r="L59" s="239"/>
      <c r="M59" s="239"/>
      <c r="N59" s="239"/>
      <c r="O59" s="239"/>
      <c r="P59" s="239"/>
      <c r="Q59" s="240">
        <f>SUM(Q58:R58)</f>
        <v>200.10623999999999</v>
      </c>
      <c r="R59" s="239"/>
      <c r="S59" s="239">
        <f>SUM(S58:T58)</f>
        <v>200.10623999999999</v>
      </c>
      <c r="T59" s="239"/>
      <c r="U59" s="239">
        <f>SUM(U58:X58)</f>
        <v>200.10623999999999</v>
      </c>
      <c r="V59" s="239"/>
      <c r="W59" s="239"/>
      <c r="X59" s="239"/>
      <c r="Y59" s="173"/>
      <c r="Z59" s="239">
        <f>SUM(Z58:AA58)</f>
        <v>200.10623999999999</v>
      </c>
      <c r="AA59" s="239"/>
      <c r="AB59" s="239">
        <f>SUM(AB58:AC58)</f>
        <v>200.10623999999999</v>
      </c>
      <c r="AC59" s="239"/>
      <c r="AD59" s="173"/>
      <c r="AE59" s="240">
        <f>SUM(AE58:AF58)</f>
        <v>129.10079999999999</v>
      </c>
      <c r="AF59" s="239"/>
      <c r="AG59" s="239"/>
      <c r="AH59" s="239"/>
      <c r="AI59" s="239"/>
      <c r="AJ59" s="239"/>
      <c r="AK59" s="239"/>
      <c r="AL59" s="239"/>
      <c r="AM59" s="173"/>
      <c r="AN59" s="239"/>
      <c r="AO59" s="239"/>
      <c r="AP59" s="251"/>
      <c r="AQ59" s="170">
        <f t="shared" si="0"/>
        <v>7</v>
      </c>
    </row>
    <row r="60" spans="1:43" x14ac:dyDescent="0.25">
      <c r="A60" s="165" t="s">
        <v>119</v>
      </c>
      <c r="B60" s="254">
        <f t="shared" ref="B60" si="24">SUM(C60:AP60)</f>
        <v>1032.8064000000002</v>
      </c>
      <c r="C60" s="176"/>
      <c r="D60" s="176"/>
      <c r="E60" s="176"/>
      <c r="F60" s="176"/>
      <c r="G60" s="176"/>
      <c r="H60" s="176">
        <f>Masterdata!Z621</f>
        <v>25.820159999999998</v>
      </c>
      <c r="I60" s="176">
        <f>Masterdata!Z622</f>
        <v>25.820159999999998</v>
      </c>
      <c r="J60" s="176"/>
      <c r="K60" s="176"/>
      <c r="L60" s="176">
        <f>Masterdata!Z620</f>
        <v>64.550399999999996</v>
      </c>
      <c r="M60" s="176"/>
      <c r="N60" s="176"/>
      <c r="O60" s="176"/>
      <c r="P60" s="176"/>
      <c r="Q60" s="177">
        <f>Masterdata!Z606</f>
        <v>100.05311999999999</v>
      </c>
      <c r="R60" s="176">
        <f>Masterdata!Z607</f>
        <v>100.05311999999999</v>
      </c>
      <c r="S60" s="176">
        <f>Masterdata!Z609</f>
        <v>100.05311999999999</v>
      </c>
      <c r="T60" s="176">
        <f>Masterdata!Z610</f>
        <v>100.05311999999999</v>
      </c>
      <c r="U60" s="176">
        <f>Masterdata!Z612</f>
        <v>50.026559999999996</v>
      </c>
      <c r="V60" s="176">
        <f>Masterdata!Z613</f>
        <v>50.026559999999996</v>
      </c>
      <c r="W60" s="176">
        <f>Masterdata!Z614</f>
        <v>50.026559999999996</v>
      </c>
      <c r="X60" s="176">
        <f>Masterdata!Z615</f>
        <v>50.026559999999996</v>
      </c>
      <c r="Y60" s="176"/>
      <c r="Z60" s="176">
        <f>Masterdata!Z617</f>
        <v>100.05311999999999</v>
      </c>
      <c r="AA60" s="176">
        <f>Masterdata!Z618</f>
        <v>100.05311999999999</v>
      </c>
      <c r="AB60" s="176"/>
      <c r="AC60" s="176"/>
      <c r="AD60" s="176"/>
      <c r="AE60" s="177">
        <f>Masterdata!Z602</f>
        <v>64.550399999999996</v>
      </c>
      <c r="AF60" s="176"/>
      <c r="AG60" s="176"/>
      <c r="AH60" s="176"/>
      <c r="AI60" s="176"/>
      <c r="AJ60" s="176"/>
      <c r="AK60" s="176">
        <f>Masterdata!Z603</f>
        <v>25.820159999999998</v>
      </c>
      <c r="AL60" s="176">
        <f>Masterdata!Z604</f>
        <v>25.820159999999998</v>
      </c>
      <c r="AM60" s="176"/>
      <c r="AN60" s="176"/>
      <c r="AO60" s="176"/>
      <c r="AP60" s="178"/>
      <c r="AQ60" s="170">
        <f t="shared" si="0"/>
        <v>16</v>
      </c>
    </row>
    <row r="61" spans="1:43" s="175" customFormat="1" x14ac:dyDescent="0.25">
      <c r="A61" s="172" t="s">
        <v>129</v>
      </c>
      <c r="B61" s="254"/>
      <c r="C61" s="239"/>
      <c r="D61" s="239"/>
      <c r="E61" s="173"/>
      <c r="F61" s="173"/>
      <c r="G61" s="173"/>
      <c r="H61" s="239">
        <f>SUM(H60:I60)</f>
        <v>51.640319999999996</v>
      </c>
      <c r="I61" s="239"/>
      <c r="J61" s="239"/>
      <c r="K61" s="239"/>
      <c r="L61" s="239"/>
      <c r="M61" s="239"/>
      <c r="N61" s="239"/>
      <c r="O61" s="239"/>
      <c r="P61" s="239"/>
      <c r="Q61" s="240">
        <f>SUM(Q60:R60)</f>
        <v>200.10623999999999</v>
      </c>
      <c r="R61" s="239"/>
      <c r="S61" s="239">
        <f>SUM(S60:T60)</f>
        <v>200.10623999999999</v>
      </c>
      <c r="T61" s="239"/>
      <c r="U61" s="239">
        <f>SUM(U60:X60)</f>
        <v>200.10623999999999</v>
      </c>
      <c r="V61" s="239"/>
      <c r="W61" s="239"/>
      <c r="X61" s="239"/>
      <c r="Y61" s="173"/>
      <c r="Z61" s="239">
        <f>SUM(Z60:AA60)</f>
        <v>200.10623999999999</v>
      </c>
      <c r="AA61" s="239"/>
      <c r="AB61" s="239"/>
      <c r="AC61" s="239"/>
      <c r="AD61" s="173"/>
      <c r="AE61" s="240"/>
      <c r="AF61" s="239"/>
      <c r="AG61" s="239"/>
      <c r="AH61" s="239"/>
      <c r="AI61" s="239"/>
      <c r="AJ61" s="239"/>
      <c r="AK61" s="239">
        <f>SUM(AK60:AL60)</f>
        <v>51.640319999999996</v>
      </c>
      <c r="AL61" s="239"/>
      <c r="AM61" s="173"/>
      <c r="AN61" s="239"/>
      <c r="AO61" s="239"/>
      <c r="AP61" s="251"/>
      <c r="AQ61" s="170">
        <f t="shared" si="0"/>
        <v>6</v>
      </c>
    </row>
    <row r="62" spans="1:43" x14ac:dyDescent="0.25">
      <c r="A62" s="165" t="s">
        <v>120</v>
      </c>
      <c r="B62" s="254">
        <f t="shared" ref="B62" si="25">SUM(C62:AP62)</f>
        <v>1297.4630400000001</v>
      </c>
      <c r="C62" s="176"/>
      <c r="D62" s="176"/>
      <c r="E62" s="176"/>
      <c r="F62" s="176"/>
      <c r="G62" s="176"/>
      <c r="H62" s="176">
        <f>Masterdata!Z647</f>
        <v>25.820159999999998</v>
      </c>
      <c r="I62" s="176"/>
      <c r="J62" s="176">
        <f>Masterdata!Z648</f>
        <v>25.820159999999998</v>
      </c>
      <c r="K62" s="176"/>
      <c r="L62" s="176">
        <f>Masterdata!Z645</f>
        <v>64.550399999999996</v>
      </c>
      <c r="M62" s="176"/>
      <c r="N62" s="176"/>
      <c r="O62" s="176">
        <f>Masterdata!Z646</f>
        <v>64.550399999999996</v>
      </c>
      <c r="P62" s="176"/>
      <c r="Q62" s="177">
        <f>Masterdata!Z628</f>
        <v>100.05311999999999</v>
      </c>
      <c r="R62" s="176">
        <f>Masterdata!Z629</f>
        <v>100.05311999999999</v>
      </c>
      <c r="S62" s="176">
        <f>Masterdata!Z631</f>
        <v>100.05311999999999</v>
      </c>
      <c r="T62" s="176">
        <f>Masterdata!Z632</f>
        <v>100.05311999999999</v>
      </c>
      <c r="U62" s="176">
        <f>Masterdata!Z634</f>
        <v>50.026559999999996</v>
      </c>
      <c r="V62" s="176">
        <f>Masterdata!Z635</f>
        <v>50.026559999999996</v>
      </c>
      <c r="W62" s="176">
        <f>Masterdata!Z636</f>
        <v>50.026559999999996</v>
      </c>
      <c r="X62" s="176">
        <f>Masterdata!Z637</f>
        <v>50.026559999999996</v>
      </c>
      <c r="Y62" s="176"/>
      <c r="Z62" s="176">
        <f>Masterdata!Z639</f>
        <v>100.05311999999999</v>
      </c>
      <c r="AA62" s="176">
        <f>Masterdata!Z640</f>
        <v>100.05311999999999</v>
      </c>
      <c r="AB62" s="176">
        <f>Masterdata!Z642</f>
        <v>100.05311999999999</v>
      </c>
      <c r="AC62" s="176">
        <f>Masterdata!Z643</f>
        <v>100.05311999999999</v>
      </c>
      <c r="AD62" s="176"/>
      <c r="AE62" s="177">
        <f>Masterdata!Z625</f>
        <v>64.550399999999996</v>
      </c>
      <c r="AF62" s="176"/>
      <c r="AG62" s="176"/>
      <c r="AH62" s="176"/>
      <c r="AI62" s="176"/>
      <c r="AJ62" s="176"/>
      <c r="AK62" s="176">
        <f>Masterdata!Z626</f>
        <v>25.820159999999998</v>
      </c>
      <c r="AL62" s="176"/>
      <c r="AM62" s="176">
        <f>Masterdata!Z627</f>
        <v>25.820159999999998</v>
      </c>
      <c r="AN62" s="176"/>
      <c r="AO62" s="176"/>
      <c r="AP62" s="178"/>
      <c r="AQ62" s="170">
        <f t="shared" si="0"/>
        <v>19</v>
      </c>
    </row>
    <row r="63" spans="1:43" s="175" customFormat="1" x14ac:dyDescent="0.25">
      <c r="A63" s="172" t="s">
        <v>129</v>
      </c>
      <c r="B63" s="254"/>
      <c r="C63" s="239"/>
      <c r="D63" s="239"/>
      <c r="E63" s="173"/>
      <c r="F63" s="173"/>
      <c r="G63" s="173"/>
      <c r="H63" s="239"/>
      <c r="I63" s="239"/>
      <c r="J63" s="239"/>
      <c r="K63" s="239"/>
      <c r="L63" s="239"/>
      <c r="M63" s="239"/>
      <c r="N63" s="239"/>
      <c r="O63" s="239"/>
      <c r="P63" s="239"/>
      <c r="Q63" s="240">
        <f>SUM(Q62:R62)</f>
        <v>200.10623999999999</v>
      </c>
      <c r="R63" s="239"/>
      <c r="S63" s="239">
        <f>SUM(S62:T62)</f>
        <v>200.10623999999999</v>
      </c>
      <c r="T63" s="239"/>
      <c r="U63" s="239">
        <f>SUM(U62:X62)</f>
        <v>200.10623999999999</v>
      </c>
      <c r="V63" s="239"/>
      <c r="W63" s="239"/>
      <c r="X63" s="239"/>
      <c r="Y63" s="173"/>
      <c r="Z63" s="239">
        <f>SUM(Z62:AA62)</f>
        <v>200.10623999999999</v>
      </c>
      <c r="AA63" s="239"/>
      <c r="AB63" s="239">
        <f>SUM(AB62:AC62)</f>
        <v>200.10623999999999</v>
      </c>
      <c r="AC63" s="239"/>
      <c r="AD63" s="173"/>
      <c r="AE63" s="240"/>
      <c r="AF63" s="239"/>
      <c r="AG63" s="239"/>
      <c r="AH63" s="239"/>
      <c r="AI63" s="239"/>
      <c r="AJ63" s="239"/>
      <c r="AK63" s="239"/>
      <c r="AL63" s="239"/>
      <c r="AM63" s="173"/>
      <c r="AN63" s="239"/>
      <c r="AO63" s="239"/>
      <c r="AP63" s="251"/>
      <c r="AQ63" s="170">
        <f t="shared" si="0"/>
        <v>5</v>
      </c>
    </row>
    <row r="64" spans="1:43" x14ac:dyDescent="0.25">
      <c r="A64" s="165" t="s">
        <v>121</v>
      </c>
      <c r="B64" s="254">
        <f>SUM(C64:AP64)</f>
        <v>1349.1033600000003</v>
      </c>
      <c r="C64" s="176"/>
      <c r="D64" s="176"/>
      <c r="E64" s="176"/>
      <c r="F64" s="176"/>
      <c r="G64" s="176"/>
      <c r="H64" s="176">
        <f>Masterdata!Z677</f>
        <v>25.820159999999998</v>
      </c>
      <c r="I64" s="176">
        <f>Masterdata!Z678</f>
        <v>25.820159999999998</v>
      </c>
      <c r="J64" s="176"/>
      <c r="K64" s="176"/>
      <c r="L64" s="176">
        <f>Masterdata!Z676</f>
        <v>64.550399999999996</v>
      </c>
      <c r="M64" s="176"/>
      <c r="N64" s="176"/>
      <c r="O64" s="176"/>
      <c r="P64" s="176"/>
      <c r="Q64" s="177">
        <f>Masterdata!Z662</f>
        <v>100.05311999999999</v>
      </c>
      <c r="R64" s="176">
        <f>Masterdata!Z663</f>
        <v>100.05311999999999</v>
      </c>
      <c r="S64" s="176">
        <f>Masterdata!Z665</f>
        <v>64.550399999999996</v>
      </c>
      <c r="T64" s="176"/>
      <c r="U64" s="176">
        <f>Masterdata!Z667</f>
        <v>50.026559999999996</v>
      </c>
      <c r="V64" s="176">
        <f>Masterdata!Z668</f>
        <v>50.026559999999996</v>
      </c>
      <c r="W64" s="176">
        <f>Masterdata!Z669</f>
        <v>50.026559999999996</v>
      </c>
      <c r="X64" s="176">
        <f>Masterdata!Z670</f>
        <v>50.026559999999996</v>
      </c>
      <c r="Y64" s="176"/>
      <c r="Z64" s="176">
        <f>Masterdata!Z666</f>
        <v>64.550399999999996</v>
      </c>
      <c r="AA64" s="176"/>
      <c r="AB64" s="176">
        <f>Masterdata!Z672</f>
        <v>100.05311999999999</v>
      </c>
      <c r="AC64" s="176">
        <f>Masterdata!Z673</f>
        <v>100.05311999999999</v>
      </c>
      <c r="AD64" s="178">
        <f>Masterdata!Z675</f>
        <v>64.550399999999996</v>
      </c>
      <c r="AE64" s="180">
        <f>Masterdata!Z650</f>
        <v>64.550399999999996</v>
      </c>
      <c r="AF64" s="180">
        <f>Masterdata!Z651</f>
        <v>64.550399999999996</v>
      </c>
      <c r="AG64" s="180">
        <f>Masterdata!Z653</f>
        <v>64.550399999999996</v>
      </c>
      <c r="AH64" s="180">
        <f>Masterdata!Z654</f>
        <v>64.550399999999996</v>
      </c>
      <c r="AI64" s="180">
        <f>Masterdata!Z656</f>
        <v>64.550399999999996</v>
      </c>
      <c r="AJ64" s="180">
        <f>Masterdata!Z657</f>
        <v>64.550399999999996</v>
      </c>
      <c r="AK64" s="176">
        <f>Masterdata!Z659</f>
        <v>25.820159999999998</v>
      </c>
      <c r="AL64" s="176">
        <f>Masterdata!Z660</f>
        <v>25.820159999999998</v>
      </c>
      <c r="AM64" s="176"/>
      <c r="AN64" s="176"/>
      <c r="AO64" s="176"/>
      <c r="AP64" s="178"/>
      <c r="AQ64" s="170">
        <f t="shared" si="0"/>
        <v>22</v>
      </c>
    </row>
    <row r="65" spans="1:43" s="175" customFormat="1" x14ac:dyDescent="0.25">
      <c r="A65" s="182" t="s">
        <v>129</v>
      </c>
      <c r="B65" s="255"/>
      <c r="C65" s="250"/>
      <c r="D65" s="250"/>
      <c r="E65" s="183"/>
      <c r="F65" s="183"/>
      <c r="G65" s="183"/>
      <c r="H65" s="250">
        <f>SUM(H64:I64)</f>
        <v>51.640319999999996</v>
      </c>
      <c r="I65" s="250"/>
      <c r="J65" s="250"/>
      <c r="K65" s="250"/>
      <c r="L65" s="250"/>
      <c r="M65" s="250"/>
      <c r="N65" s="250"/>
      <c r="O65" s="250"/>
      <c r="P65" s="250"/>
      <c r="Q65" s="249">
        <f>SUM(Q64:R64)</f>
        <v>200.10623999999999</v>
      </c>
      <c r="R65" s="250"/>
      <c r="S65" s="250"/>
      <c r="T65" s="250"/>
      <c r="U65" s="250">
        <f>SUM(U64:X64)</f>
        <v>200.10623999999999</v>
      </c>
      <c r="V65" s="250"/>
      <c r="W65" s="250"/>
      <c r="X65" s="250"/>
      <c r="Y65" s="183"/>
      <c r="Z65" s="250"/>
      <c r="AA65" s="250"/>
      <c r="AB65" s="250">
        <f>SUM(AB64:AC64)</f>
        <v>200.10623999999999</v>
      </c>
      <c r="AC65" s="250"/>
      <c r="AD65" s="183"/>
      <c r="AE65" s="249">
        <f>SUM(AE64:AF64)</f>
        <v>129.10079999999999</v>
      </c>
      <c r="AF65" s="250"/>
      <c r="AG65" s="250">
        <f>SUM(AG64:AH64)</f>
        <v>129.10079999999999</v>
      </c>
      <c r="AH65" s="250"/>
      <c r="AI65" s="250">
        <f>SUM(AI64:AJ64)</f>
        <v>129.10079999999999</v>
      </c>
      <c r="AJ65" s="250"/>
      <c r="AK65" s="250">
        <f>SUM(AK64:AL64)</f>
        <v>51.640319999999996</v>
      </c>
      <c r="AL65" s="250"/>
      <c r="AM65" s="183"/>
      <c r="AN65" s="250"/>
      <c r="AO65" s="250"/>
      <c r="AP65" s="252"/>
      <c r="AQ65" s="170">
        <f t="shared" si="0"/>
        <v>8</v>
      </c>
    </row>
    <row r="66" spans="1:43" x14ac:dyDescent="0.25">
      <c r="A66" s="185" t="s">
        <v>122</v>
      </c>
      <c r="B66" s="186">
        <f>SUM(B4:B65)</f>
        <v>77842.034283705609</v>
      </c>
      <c r="C66" s="187">
        <f>C4+C6+C8+C10+C12+C14+C16+C18+C20+C22+C24+C26+C28+C30+C32+C34+C36+C38+C40+C42+C44+C46+C48+C50+C52+C54+C56+C58+C60+C62+C64</f>
        <v>31879.506327718398</v>
      </c>
      <c r="D66" s="187">
        <f>D4+D6+D8+D10+D12+D14+D16+D18+D20+D22+D24+D26+D28+D30+D32+D34+D36+D38+D40+D42+D44+D46+D48+D50+D52+D54+D56+D58+D60+D62+D64</f>
        <v>1674.0113433599997</v>
      </c>
      <c r="E66" s="187">
        <f t="shared" ref="E66:AQ66" si="26">E4+E6+E8+E10+E12+E14+E16+E18+E20+E22+E24+E26+E28+E30+E32+E34+E36+E38+E40+E42+E44+E46+E48+E50+E52+E54+E56+E58+E60+E62+E64</f>
        <v>988.57700383999986</v>
      </c>
      <c r="F66" s="187">
        <f t="shared" si="26"/>
        <v>1677.4040048000002</v>
      </c>
      <c r="G66" s="187">
        <f t="shared" si="26"/>
        <v>3481.6678348800001</v>
      </c>
      <c r="H66" s="187">
        <f t="shared" si="26"/>
        <v>748.78463999999974</v>
      </c>
      <c r="I66" s="187">
        <f t="shared" si="26"/>
        <v>387.30239999999986</v>
      </c>
      <c r="J66" s="187">
        <f t="shared" si="26"/>
        <v>103.28063999999999</v>
      </c>
      <c r="K66" s="187">
        <f t="shared" si="26"/>
        <v>25.820159999999998</v>
      </c>
      <c r="L66" s="187">
        <f t="shared" si="26"/>
        <v>903.70559999999966</v>
      </c>
      <c r="M66" s="187">
        <f t="shared" si="26"/>
        <v>192.03743999999998</v>
      </c>
      <c r="N66" s="187">
        <f t="shared" si="26"/>
        <v>154.38303999999997</v>
      </c>
      <c r="O66" s="187">
        <f t="shared" si="26"/>
        <v>321.13824</v>
      </c>
      <c r="P66" s="187">
        <f t="shared" si="26"/>
        <v>129.10079999999999</v>
      </c>
      <c r="Q66" s="188">
        <f t="shared" si="26"/>
        <v>3001.5936000000006</v>
      </c>
      <c r="R66" s="187">
        <f t="shared" si="26"/>
        <v>3001.5936000000006</v>
      </c>
      <c r="S66" s="187">
        <f t="shared" si="26"/>
        <v>2966.0908800000007</v>
      </c>
      <c r="T66" s="187">
        <f t="shared" si="26"/>
        <v>2901.5404800000006</v>
      </c>
      <c r="U66" s="187">
        <f t="shared" si="26"/>
        <v>1500.7968000000003</v>
      </c>
      <c r="V66" s="187">
        <f t="shared" si="26"/>
        <v>1500.7968000000003</v>
      </c>
      <c r="W66" s="187">
        <f t="shared" si="26"/>
        <v>1500.7968000000003</v>
      </c>
      <c r="X66" s="187">
        <f t="shared" si="26"/>
        <v>1500.7968000000003</v>
      </c>
      <c r="Y66" s="187">
        <f>Y4+Y6+Y8+Y10+Y12+Y14+Y16+Y18+Y20+Y22+Y24+Y26+Y28+Y30+Y32+Y34+Y36+Y38+Y40+Y42+Y44+Y46+Y48+Y50+Y52+Y54+Y56+Y58+Y60+Y62+Y64</f>
        <v>0</v>
      </c>
      <c r="Z66" s="187">
        <f t="shared" si="26"/>
        <v>1265.1878400000003</v>
      </c>
      <c r="AA66" s="187">
        <f t="shared" si="26"/>
        <v>1200.6374400000002</v>
      </c>
      <c r="AB66" s="187">
        <f t="shared" si="26"/>
        <v>1200.6374400000002</v>
      </c>
      <c r="AC66" s="187">
        <f t="shared" si="26"/>
        <v>1200.6374400000002</v>
      </c>
      <c r="AD66" s="187">
        <f t="shared" si="26"/>
        <v>193.65119999999999</v>
      </c>
      <c r="AE66" s="188">
        <f t="shared" si="26"/>
        <v>1500.7968000000003</v>
      </c>
      <c r="AF66" s="187">
        <f t="shared" si="26"/>
        <v>401.82623999999987</v>
      </c>
      <c r="AG66" s="187">
        <f t="shared" si="26"/>
        <v>325.9069007999999</v>
      </c>
      <c r="AH66" s="187">
        <f t="shared" si="26"/>
        <v>311.19747839999991</v>
      </c>
      <c r="AI66" s="187">
        <f t="shared" si="26"/>
        <v>209.78879999999998</v>
      </c>
      <c r="AJ66" s="187">
        <f t="shared" si="26"/>
        <v>129.10079999999999</v>
      </c>
      <c r="AK66" s="187">
        <f t="shared" si="26"/>
        <v>774.60479999999973</v>
      </c>
      <c r="AL66" s="187">
        <f t="shared" si="26"/>
        <v>387.30239999999986</v>
      </c>
      <c r="AM66" s="187">
        <f t="shared" si="26"/>
        <v>180.74111999999997</v>
      </c>
      <c r="AN66" s="187">
        <f t="shared" si="26"/>
        <v>4904.6592943679989</v>
      </c>
      <c r="AO66" s="187">
        <f t="shared" si="26"/>
        <v>640.20105553919996</v>
      </c>
      <c r="AP66" s="189">
        <f t="shared" si="26"/>
        <v>2474.4319999999998</v>
      </c>
      <c r="AQ66" s="170">
        <f t="shared" si="26"/>
        <v>485</v>
      </c>
    </row>
    <row r="67" spans="1:43" x14ac:dyDescent="0.25">
      <c r="A67" s="190" t="s">
        <v>122</v>
      </c>
      <c r="B67" s="191">
        <f>SUM(C67:AP67)</f>
        <v>77842.034283705594</v>
      </c>
      <c r="C67" s="247">
        <f>SUM(C66:P66)</f>
        <v>42666.719474598402</v>
      </c>
      <c r="D67" s="247"/>
      <c r="E67" s="247"/>
      <c r="F67" s="247"/>
      <c r="G67" s="247"/>
      <c r="H67" s="247"/>
      <c r="I67" s="247"/>
      <c r="J67" s="247"/>
      <c r="K67" s="247"/>
      <c r="L67" s="247"/>
      <c r="M67" s="247"/>
      <c r="N67" s="247"/>
      <c r="O67" s="247"/>
      <c r="P67" s="247"/>
      <c r="Q67" s="246">
        <f>SUM(Q66:AD66)</f>
        <v>22934.757119999998</v>
      </c>
      <c r="R67" s="247"/>
      <c r="S67" s="247"/>
      <c r="T67" s="247"/>
      <c r="U67" s="247"/>
      <c r="V67" s="247"/>
      <c r="W67" s="247"/>
      <c r="X67" s="247"/>
      <c r="Y67" s="247"/>
      <c r="Z67" s="247"/>
      <c r="AA67" s="247"/>
      <c r="AB67" s="247"/>
      <c r="AC67" s="247"/>
      <c r="AD67" s="247"/>
      <c r="AE67" s="246">
        <f>SUM(AE66:AP66)</f>
        <v>12240.557689107198</v>
      </c>
      <c r="AF67" s="247"/>
      <c r="AG67" s="247"/>
      <c r="AH67" s="247"/>
      <c r="AI67" s="247"/>
      <c r="AJ67" s="247"/>
      <c r="AK67" s="247"/>
      <c r="AL67" s="247"/>
      <c r="AM67" s="247"/>
      <c r="AN67" s="247"/>
      <c r="AO67" s="247"/>
      <c r="AP67" s="248"/>
    </row>
    <row r="68" spans="1:43" s="196" customFormat="1" x14ac:dyDescent="0.25">
      <c r="A68" s="192"/>
      <c r="B68" s="193"/>
      <c r="C68" s="194"/>
      <c r="D68" s="194"/>
      <c r="E68" s="194"/>
      <c r="F68" s="194"/>
      <c r="G68" s="166"/>
      <c r="H68" s="194"/>
      <c r="I68" s="194"/>
      <c r="J68" s="194"/>
      <c r="K68" s="194"/>
      <c r="L68" s="194"/>
      <c r="M68" s="194"/>
      <c r="N68" s="194"/>
      <c r="O68" s="194"/>
      <c r="P68" s="194"/>
      <c r="Q68" s="194"/>
      <c r="R68" s="194"/>
      <c r="S68" s="194"/>
      <c r="T68" s="194"/>
      <c r="U68" s="194"/>
      <c r="V68" s="194"/>
      <c r="W68" s="194"/>
      <c r="X68" s="194"/>
      <c r="Y68" s="176"/>
      <c r="Z68" s="194"/>
      <c r="AA68" s="194"/>
      <c r="AB68" s="194"/>
      <c r="AC68" s="194"/>
      <c r="AD68" s="194"/>
      <c r="AE68" s="194"/>
      <c r="AF68" s="194"/>
      <c r="AG68" s="194"/>
      <c r="AH68" s="194"/>
      <c r="AI68" s="194"/>
      <c r="AJ68" s="194"/>
      <c r="AK68" s="194"/>
      <c r="AL68" s="194"/>
      <c r="AM68" s="194"/>
      <c r="AN68" s="194"/>
      <c r="AO68" s="194"/>
      <c r="AP68" s="194"/>
      <c r="AQ68" s="195"/>
    </row>
    <row r="69" spans="1:43" x14ac:dyDescent="0.25">
      <c r="A69" s="197" t="s">
        <v>127</v>
      </c>
      <c r="B69" s="198"/>
    </row>
    <row r="70" spans="1:43" x14ac:dyDescent="0.25">
      <c r="A70" s="200" t="s">
        <v>123</v>
      </c>
      <c r="B70" s="198"/>
    </row>
    <row r="71" spans="1:43" x14ac:dyDescent="0.25">
      <c r="A71" s="201" t="s">
        <v>124</v>
      </c>
      <c r="B71" s="198"/>
    </row>
    <row r="72" spans="1:43" x14ac:dyDescent="0.25">
      <c r="A72" s="202" t="s">
        <v>125</v>
      </c>
      <c r="B72" s="198"/>
    </row>
    <row r="73" spans="1:43" x14ac:dyDescent="0.25">
      <c r="A73" s="203" t="s">
        <v>126</v>
      </c>
      <c r="B73" s="198"/>
    </row>
    <row r="74" spans="1:43" x14ac:dyDescent="0.25">
      <c r="B74" s="198"/>
    </row>
  </sheetData>
  <sheetProtection algorithmName="SHA-512" hashValue="aJj2999a4rG2M8MfuwjIVtR8rDTL191ABISLP/RwIm119rBetyhA/WT0KH8OrCl2VMpGd4waGlh+ermiOEo3EQ==" saltValue="RVQAaohJqSotU3E/YRWWvg==" spinCount="100000" sheet="1" objects="1" scenarios="1"/>
  <mergeCells count="498">
    <mergeCell ref="B60:B61"/>
    <mergeCell ref="B62:B63"/>
    <mergeCell ref="B64:B65"/>
    <mergeCell ref="B42:B43"/>
    <mergeCell ref="B44:B45"/>
    <mergeCell ref="B46:B47"/>
    <mergeCell ref="B48:B49"/>
    <mergeCell ref="B50:B51"/>
    <mergeCell ref="B52:B53"/>
    <mergeCell ref="B54:B55"/>
    <mergeCell ref="B56:B57"/>
    <mergeCell ref="B58:B59"/>
    <mergeCell ref="B24:B25"/>
    <mergeCell ref="B26:B27"/>
    <mergeCell ref="B28:B29"/>
    <mergeCell ref="B30:B31"/>
    <mergeCell ref="B32:B33"/>
    <mergeCell ref="B34:B35"/>
    <mergeCell ref="B36:B37"/>
    <mergeCell ref="B38:B39"/>
    <mergeCell ref="B40:B41"/>
    <mergeCell ref="B4:B7"/>
    <mergeCell ref="B8:B9"/>
    <mergeCell ref="B10:B11"/>
    <mergeCell ref="B12:B13"/>
    <mergeCell ref="B14:B15"/>
    <mergeCell ref="B16:B17"/>
    <mergeCell ref="B18:B19"/>
    <mergeCell ref="B20:B21"/>
    <mergeCell ref="B22:B23"/>
    <mergeCell ref="H53:I53"/>
    <mergeCell ref="J53:K53"/>
    <mergeCell ref="H55:I55"/>
    <mergeCell ref="J55:K55"/>
    <mergeCell ref="H43:I43"/>
    <mergeCell ref="J43:K43"/>
    <mergeCell ref="H45:I45"/>
    <mergeCell ref="J45:K45"/>
    <mergeCell ref="H47:I47"/>
    <mergeCell ref="J47:K47"/>
    <mergeCell ref="H63:I63"/>
    <mergeCell ref="J63:K63"/>
    <mergeCell ref="H65:I65"/>
    <mergeCell ref="J65:K65"/>
    <mergeCell ref="H57:I57"/>
    <mergeCell ref="J57:K57"/>
    <mergeCell ref="H59:I59"/>
    <mergeCell ref="J59:K59"/>
    <mergeCell ref="H61:I61"/>
    <mergeCell ref="J61:K61"/>
    <mergeCell ref="J31:K31"/>
    <mergeCell ref="H33:I33"/>
    <mergeCell ref="J33:K33"/>
    <mergeCell ref="H35:I35"/>
    <mergeCell ref="J35:K35"/>
    <mergeCell ref="AN5:AO5"/>
    <mergeCell ref="J23:K23"/>
    <mergeCell ref="H37:I37"/>
    <mergeCell ref="J37:K37"/>
    <mergeCell ref="U19:X19"/>
    <mergeCell ref="U21:X21"/>
    <mergeCell ref="U23:X23"/>
    <mergeCell ref="U25:X25"/>
    <mergeCell ref="U27:X27"/>
    <mergeCell ref="U17:X17"/>
    <mergeCell ref="AI33:AJ33"/>
    <mergeCell ref="AI35:AJ35"/>
    <mergeCell ref="AI37:AJ37"/>
    <mergeCell ref="AG5:AH5"/>
    <mergeCell ref="AI5:AJ5"/>
    <mergeCell ref="AI19:AJ19"/>
    <mergeCell ref="U51:X51"/>
    <mergeCell ref="U29:X29"/>
    <mergeCell ref="U31:X31"/>
    <mergeCell ref="H25:I25"/>
    <mergeCell ref="J25:K25"/>
    <mergeCell ref="H27:I27"/>
    <mergeCell ref="J27:K27"/>
    <mergeCell ref="H29:I29"/>
    <mergeCell ref="J29:K29"/>
    <mergeCell ref="J49:K49"/>
    <mergeCell ref="H51:I51"/>
    <mergeCell ref="J51:K51"/>
    <mergeCell ref="S51:T51"/>
    <mergeCell ref="S39:T39"/>
    <mergeCell ref="Q41:R41"/>
    <mergeCell ref="S41:T41"/>
    <mergeCell ref="Q43:R43"/>
    <mergeCell ref="S43:T43"/>
    <mergeCell ref="Q45:R45"/>
    <mergeCell ref="S45:T45"/>
    <mergeCell ref="Q39:R39"/>
    <mergeCell ref="Q51:R51"/>
    <mergeCell ref="H39:I39"/>
    <mergeCell ref="J39:K39"/>
    <mergeCell ref="U65:X65"/>
    <mergeCell ref="H5:I5"/>
    <mergeCell ref="J5:K5"/>
    <mergeCell ref="H7:I7"/>
    <mergeCell ref="J7:K7"/>
    <mergeCell ref="H9:I9"/>
    <mergeCell ref="J9:K9"/>
    <mergeCell ref="H11:I11"/>
    <mergeCell ref="J11:K11"/>
    <mergeCell ref="H13:I13"/>
    <mergeCell ref="U53:X53"/>
    <mergeCell ref="U55:X55"/>
    <mergeCell ref="U57:X57"/>
    <mergeCell ref="U59:X59"/>
    <mergeCell ref="U61:X61"/>
    <mergeCell ref="U63:X63"/>
    <mergeCell ref="U41:X41"/>
    <mergeCell ref="U43:X43"/>
    <mergeCell ref="U45:X45"/>
    <mergeCell ref="U15:X15"/>
    <mergeCell ref="U33:X33"/>
    <mergeCell ref="U35:X35"/>
    <mergeCell ref="U37:X37"/>
    <mergeCell ref="U39:X39"/>
    <mergeCell ref="C41:D41"/>
    <mergeCell ref="C43:D43"/>
    <mergeCell ref="C45:D45"/>
    <mergeCell ref="C15:D15"/>
    <mergeCell ref="O31:P31"/>
    <mergeCell ref="O33:P33"/>
    <mergeCell ref="O35:P35"/>
    <mergeCell ref="O37:P37"/>
    <mergeCell ref="O39:P39"/>
    <mergeCell ref="O19:P19"/>
    <mergeCell ref="O21:P21"/>
    <mergeCell ref="O23:P23"/>
    <mergeCell ref="O25:P25"/>
    <mergeCell ref="O27:P27"/>
    <mergeCell ref="O29:P29"/>
    <mergeCell ref="L33:M33"/>
    <mergeCell ref="L35:M35"/>
    <mergeCell ref="L37:M37"/>
    <mergeCell ref="L15:M15"/>
    <mergeCell ref="L17:M17"/>
    <mergeCell ref="L19:M19"/>
    <mergeCell ref="H41:I41"/>
    <mergeCell ref="J41:K41"/>
    <mergeCell ref="H31:I31"/>
    <mergeCell ref="C7:D7"/>
    <mergeCell ref="C9:D9"/>
    <mergeCell ref="C11:D11"/>
    <mergeCell ref="C13:D13"/>
    <mergeCell ref="U5:X5"/>
    <mergeCell ref="U7:X7"/>
    <mergeCell ref="U9:X9"/>
    <mergeCell ref="U11:X11"/>
    <mergeCell ref="U13:X13"/>
    <mergeCell ref="S7:T7"/>
    <mergeCell ref="Q9:R9"/>
    <mergeCell ref="S9:T9"/>
    <mergeCell ref="Q11:R11"/>
    <mergeCell ref="S11:T11"/>
    <mergeCell ref="Q13:R13"/>
    <mergeCell ref="S13:T13"/>
    <mergeCell ref="Q7:R7"/>
    <mergeCell ref="Q5:R5"/>
    <mergeCell ref="S5:T5"/>
    <mergeCell ref="C5:E5"/>
    <mergeCell ref="F5:G5"/>
    <mergeCell ref="C47:D47"/>
    <mergeCell ref="C67:P67"/>
    <mergeCell ref="J13:K13"/>
    <mergeCell ref="H15:I15"/>
    <mergeCell ref="J15:K15"/>
    <mergeCell ref="H17:I17"/>
    <mergeCell ref="C29:D29"/>
    <mergeCell ref="C31:D31"/>
    <mergeCell ref="C33:D33"/>
    <mergeCell ref="C35:D35"/>
    <mergeCell ref="C37:D37"/>
    <mergeCell ref="C39:D39"/>
    <mergeCell ref="C17:D17"/>
    <mergeCell ref="C19:D19"/>
    <mergeCell ref="C21:D21"/>
    <mergeCell ref="C23:D23"/>
    <mergeCell ref="C25:D25"/>
    <mergeCell ref="C27:D27"/>
    <mergeCell ref="J17:K17"/>
    <mergeCell ref="H19:I19"/>
    <mergeCell ref="J19:K19"/>
    <mergeCell ref="H21:I21"/>
    <mergeCell ref="J21:K21"/>
    <mergeCell ref="H23:I23"/>
    <mergeCell ref="AI49:AJ49"/>
    <mergeCell ref="AI7:AJ7"/>
    <mergeCell ref="AI9:AJ9"/>
    <mergeCell ref="AI11:AJ11"/>
    <mergeCell ref="AI13:AJ13"/>
    <mergeCell ref="AI15:AJ15"/>
    <mergeCell ref="AI17:AJ17"/>
    <mergeCell ref="AG19:AH19"/>
    <mergeCell ref="AG21:AH21"/>
    <mergeCell ref="AI21:AJ21"/>
    <mergeCell ref="AI23:AJ23"/>
    <mergeCell ref="AI25:AJ25"/>
    <mergeCell ref="AI27:AJ27"/>
    <mergeCell ref="AI29:AJ29"/>
    <mergeCell ref="AG31:AH31"/>
    <mergeCell ref="AG33:AH33"/>
    <mergeCell ref="AG35:AH35"/>
    <mergeCell ref="AG37:AH37"/>
    <mergeCell ref="AE49:AF49"/>
    <mergeCell ref="AE51:AF51"/>
    <mergeCell ref="AE53:AF53"/>
    <mergeCell ref="AE55:AF55"/>
    <mergeCell ref="AE25:AF25"/>
    <mergeCell ref="AE27:AF27"/>
    <mergeCell ref="AE29:AF29"/>
    <mergeCell ref="AE7:AF7"/>
    <mergeCell ref="AE9:AF9"/>
    <mergeCell ref="AE11:AF11"/>
    <mergeCell ref="AE13:AF13"/>
    <mergeCell ref="AE23:AF23"/>
    <mergeCell ref="AG57:AH57"/>
    <mergeCell ref="AG59:AH59"/>
    <mergeCell ref="AI51:AJ51"/>
    <mergeCell ref="AI53:AJ53"/>
    <mergeCell ref="AI55:AJ55"/>
    <mergeCell ref="AI57:AJ57"/>
    <mergeCell ref="AI59:AJ59"/>
    <mergeCell ref="AE57:AF57"/>
    <mergeCell ref="AE63:AF63"/>
    <mergeCell ref="AN59:AP59"/>
    <mergeCell ref="AN61:AP61"/>
    <mergeCell ref="AN63:AP63"/>
    <mergeCell ref="AN65:AP65"/>
    <mergeCell ref="AG63:AH63"/>
    <mergeCell ref="AG47:AH47"/>
    <mergeCell ref="AG49:AH49"/>
    <mergeCell ref="AG51:AH51"/>
    <mergeCell ref="AG53:AH53"/>
    <mergeCell ref="AG55:AH55"/>
    <mergeCell ref="AN47:AP47"/>
    <mergeCell ref="AN49:AP49"/>
    <mergeCell ref="AN51:AP51"/>
    <mergeCell ref="AN53:AP53"/>
    <mergeCell ref="AN55:AP55"/>
    <mergeCell ref="AN57:AP57"/>
    <mergeCell ref="AK65:AL65"/>
    <mergeCell ref="AK55:AL55"/>
    <mergeCell ref="AK57:AL57"/>
    <mergeCell ref="AK59:AL59"/>
    <mergeCell ref="AK61:AL61"/>
    <mergeCell ref="AK63:AL63"/>
    <mergeCell ref="AI61:AJ61"/>
    <mergeCell ref="AI63:AJ63"/>
    <mergeCell ref="AE15:AF15"/>
    <mergeCell ref="AE17:AF17"/>
    <mergeCell ref="AG41:AH41"/>
    <mergeCell ref="AI41:AJ41"/>
    <mergeCell ref="AG43:AH43"/>
    <mergeCell ref="AI43:AJ43"/>
    <mergeCell ref="AG23:AH23"/>
    <mergeCell ref="AN45:AP45"/>
    <mergeCell ref="AN23:AP23"/>
    <mergeCell ref="AN25:AP25"/>
    <mergeCell ref="AN27:AP27"/>
    <mergeCell ref="AN29:AP29"/>
    <mergeCell ref="AN31:AP31"/>
    <mergeCell ref="AN33:AP33"/>
    <mergeCell ref="AI31:AJ31"/>
    <mergeCell ref="L49:N49"/>
    <mergeCell ref="L51:N51"/>
    <mergeCell ref="L53:N53"/>
    <mergeCell ref="O59:P59"/>
    <mergeCell ref="O61:P61"/>
    <mergeCell ref="O63:P63"/>
    <mergeCell ref="O65:P65"/>
    <mergeCell ref="AN7:AP7"/>
    <mergeCell ref="AN9:AP9"/>
    <mergeCell ref="AN11:AP11"/>
    <mergeCell ref="AN13:AP13"/>
    <mergeCell ref="AN15:AP15"/>
    <mergeCell ref="AN17:AP17"/>
    <mergeCell ref="AN19:AP19"/>
    <mergeCell ref="AN21:AP21"/>
    <mergeCell ref="AE43:AF43"/>
    <mergeCell ref="AK23:AL23"/>
    <mergeCell ref="AK25:AL25"/>
    <mergeCell ref="AK27:AL27"/>
    <mergeCell ref="AN35:AP35"/>
    <mergeCell ref="AN37:AP37"/>
    <mergeCell ref="AN39:AP39"/>
    <mergeCell ref="AN41:AP41"/>
    <mergeCell ref="AN43:AP43"/>
    <mergeCell ref="C61:D61"/>
    <mergeCell ref="C63:D63"/>
    <mergeCell ref="C65:D65"/>
    <mergeCell ref="O53:P53"/>
    <mergeCell ref="O41:P41"/>
    <mergeCell ref="O43:P43"/>
    <mergeCell ref="O45:P45"/>
    <mergeCell ref="O47:P47"/>
    <mergeCell ref="O49:P49"/>
    <mergeCell ref="O51:P51"/>
    <mergeCell ref="C49:D49"/>
    <mergeCell ref="C51:D51"/>
    <mergeCell ref="C53:D53"/>
    <mergeCell ref="C55:D55"/>
    <mergeCell ref="C57:D57"/>
    <mergeCell ref="C59:D59"/>
    <mergeCell ref="L55:N55"/>
    <mergeCell ref="L57:N57"/>
    <mergeCell ref="L59:N59"/>
    <mergeCell ref="H49:I49"/>
    <mergeCell ref="L61:N61"/>
    <mergeCell ref="L63:N63"/>
    <mergeCell ref="L65:N65"/>
    <mergeCell ref="L41:N41"/>
    <mergeCell ref="AB39:AC39"/>
    <mergeCell ref="AB23:AC23"/>
    <mergeCell ref="AB25:AC25"/>
    <mergeCell ref="AB27:AC27"/>
    <mergeCell ref="AB29:AC29"/>
    <mergeCell ref="AB31:AC31"/>
    <mergeCell ref="AB33:AC33"/>
    <mergeCell ref="L39:M39"/>
    <mergeCell ref="O7:P7"/>
    <mergeCell ref="O9:P9"/>
    <mergeCell ref="O11:P11"/>
    <mergeCell ref="O13:P13"/>
    <mergeCell ref="O15:P15"/>
    <mergeCell ref="O17:P17"/>
    <mergeCell ref="L21:M21"/>
    <mergeCell ref="L23:M23"/>
    <mergeCell ref="L25:M25"/>
    <mergeCell ref="L27:M27"/>
    <mergeCell ref="L29:M29"/>
    <mergeCell ref="L31:M31"/>
    <mergeCell ref="L7:M7"/>
    <mergeCell ref="L9:M9"/>
    <mergeCell ref="L11:M11"/>
    <mergeCell ref="L13:M13"/>
    <mergeCell ref="Z39:AA39"/>
    <mergeCell ref="AB5:AC5"/>
    <mergeCell ref="AB7:AC7"/>
    <mergeCell ref="AB9:AC9"/>
    <mergeCell ref="AB11:AC11"/>
    <mergeCell ref="AB13:AC13"/>
    <mergeCell ref="AB15:AC15"/>
    <mergeCell ref="AB17:AC17"/>
    <mergeCell ref="AB19:AC19"/>
    <mergeCell ref="AB21:AC21"/>
    <mergeCell ref="Z27:AA27"/>
    <mergeCell ref="Z29:AA29"/>
    <mergeCell ref="Z31:AA31"/>
    <mergeCell ref="Z33:AA33"/>
    <mergeCell ref="Z35:AA35"/>
    <mergeCell ref="Z37:AA37"/>
    <mergeCell ref="Z15:AA15"/>
    <mergeCell ref="Z17:AA17"/>
    <mergeCell ref="Z19:AA19"/>
    <mergeCell ref="Z21:AA21"/>
    <mergeCell ref="Z23:AA23"/>
    <mergeCell ref="Z25:AA25"/>
    <mergeCell ref="AB35:AC35"/>
    <mergeCell ref="AB37:AC37"/>
    <mergeCell ref="Z5:AA5"/>
    <mergeCell ref="Z7:AA7"/>
    <mergeCell ref="Z9:AA9"/>
    <mergeCell ref="Z11:AA11"/>
    <mergeCell ref="Z13:AA13"/>
    <mergeCell ref="AK53:AL53"/>
    <mergeCell ref="AK41:AL41"/>
    <mergeCell ref="AK43:AL43"/>
    <mergeCell ref="AK45:AL45"/>
    <mergeCell ref="AK47:AL47"/>
    <mergeCell ref="AK49:AL49"/>
    <mergeCell ref="AK51:AL51"/>
    <mergeCell ref="AK29:AL29"/>
    <mergeCell ref="AK31:AL31"/>
    <mergeCell ref="AK33:AL33"/>
    <mergeCell ref="AK35:AL35"/>
    <mergeCell ref="AK37:AL37"/>
    <mergeCell ref="AK39:AL39"/>
    <mergeCell ref="AK17:AL17"/>
    <mergeCell ref="AK19:AL19"/>
    <mergeCell ref="AK21:AL21"/>
    <mergeCell ref="AE47:AF47"/>
    <mergeCell ref="AE45:AI45"/>
    <mergeCell ref="AE41:AF41"/>
    <mergeCell ref="AK5:AL5"/>
    <mergeCell ref="AK7:AL7"/>
    <mergeCell ref="AK9:AL9"/>
    <mergeCell ref="AK11:AL11"/>
    <mergeCell ref="AK13:AL13"/>
    <mergeCell ref="AK15:AL15"/>
    <mergeCell ref="AE5:AF5"/>
    <mergeCell ref="AE39:AJ39"/>
    <mergeCell ref="AI47:AJ47"/>
    <mergeCell ref="AG25:AH25"/>
    <mergeCell ref="AG27:AH27"/>
    <mergeCell ref="AG29:AH29"/>
    <mergeCell ref="AE31:AF31"/>
    <mergeCell ref="AE33:AF33"/>
    <mergeCell ref="AE35:AF35"/>
    <mergeCell ref="AE37:AF37"/>
    <mergeCell ref="AG7:AH7"/>
    <mergeCell ref="AG9:AH9"/>
    <mergeCell ref="AG11:AH11"/>
    <mergeCell ref="AG13:AH13"/>
    <mergeCell ref="AG15:AH15"/>
    <mergeCell ref="AG17:AH17"/>
    <mergeCell ref="AE19:AF19"/>
    <mergeCell ref="AE21:AF21"/>
    <mergeCell ref="AE65:AF65"/>
    <mergeCell ref="AG65:AH65"/>
    <mergeCell ref="AI65:AJ65"/>
    <mergeCell ref="AE61:AF61"/>
    <mergeCell ref="AE59:AF59"/>
    <mergeCell ref="Z61:AA61"/>
    <mergeCell ref="AB61:AC61"/>
    <mergeCell ref="Z63:AA63"/>
    <mergeCell ref="AB63:AC63"/>
    <mergeCell ref="Z65:AA65"/>
    <mergeCell ref="AB65:AC65"/>
    <mergeCell ref="AG61:AH61"/>
    <mergeCell ref="Q59:R59"/>
    <mergeCell ref="S59:T59"/>
    <mergeCell ref="Q61:R61"/>
    <mergeCell ref="S61:T61"/>
    <mergeCell ref="Q63:R63"/>
    <mergeCell ref="S63:T63"/>
    <mergeCell ref="Q53:R53"/>
    <mergeCell ref="S53:T53"/>
    <mergeCell ref="Q55:R55"/>
    <mergeCell ref="S55:T55"/>
    <mergeCell ref="Q57:R57"/>
    <mergeCell ref="S57:T57"/>
    <mergeCell ref="S65:T65"/>
    <mergeCell ref="Z41:AA41"/>
    <mergeCell ref="AB41:AC41"/>
    <mergeCell ref="Z43:AA43"/>
    <mergeCell ref="AB43:AC43"/>
    <mergeCell ref="Z45:AA45"/>
    <mergeCell ref="AB45:AC45"/>
    <mergeCell ref="Z47:AA47"/>
    <mergeCell ref="AB47:AC47"/>
    <mergeCell ref="S47:T47"/>
    <mergeCell ref="Z55:AA55"/>
    <mergeCell ref="AB55:AC55"/>
    <mergeCell ref="Z57:AA57"/>
    <mergeCell ref="AB57:AC57"/>
    <mergeCell ref="Z59:AA59"/>
    <mergeCell ref="AB59:AC59"/>
    <mergeCell ref="Z49:AA49"/>
    <mergeCell ref="AB49:AC49"/>
    <mergeCell ref="Z51:AA51"/>
    <mergeCell ref="AB51:AC51"/>
    <mergeCell ref="Z53:AA53"/>
    <mergeCell ref="AB53:AC53"/>
    <mergeCell ref="U47:X47"/>
    <mergeCell ref="U49:X49"/>
    <mergeCell ref="Q15:R15"/>
    <mergeCell ref="C2:P2"/>
    <mergeCell ref="Q2:AD2"/>
    <mergeCell ref="AE2:AP2"/>
    <mergeCell ref="Q67:AD67"/>
    <mergeCell ref="AE67:AP67"/>
    <mergeCell ref="L5:M5"/>
    <mergeCell ref="L43:N43"/>
    <mergeCell ref="L45:N45"/>
    <mergeCell ref="L47:M47"/>
    <mergeCell ref="O5:P5"/>
    <mergeCell ref="O55:P55"/>
    <mergeCell ref="O57:P57"/>
    <mergeCell ref="S23:T23"/>
    <mergeCell ref="Q25:R25"/>
    <mergeCell ref="S25:T25"/>
    <mergeCell ref="Q27:R27"/>
    <mergeCell ref="S15:T15"/>
    <mergeCell ref="Q17:R17"/>
    <mergeCell ref="S17:T17"/>
    <mergeCell ref="Q19:R19"/>
    <mergeCell ref="S19:T19"/>
    <mergeCell ref="Q21:R21"/>
    <mergeCell ref="Q65:R65"/>
    <mergeCell ref="S21:T21"/>
    <mergeCell ref="S27:T27"/>
    <mergeCell ref="Q29:R29"/>
    <mergeCell ref="S29:T29"/>
    <mergeCell ref="Q23:R23"/>
    <mergeCell ref="Q31:R31"/>
    <mergeCell ref="Q49:R49"/>
    <mergeCell ref="S49:T49"/>
    <mergeCell ref="S31:T31"/>
    <mergeCell ref="Q33:R33"/>
    <mergeCell ref="S33:T33"/>
    <mergeCell ref="Q35:R35"/>
    <mergeCell ref="S35:T35"/>
    <mergeCell ref="Q37:R37"/>
    <mergeCell ref="S37:T37"/>
    <mergeCell ref="Q47:R47"/>
  </mergeCells>
  <pageMargins left="0.7" right="0.7" top="0.75" bottom="0.75" header="0.3" footer="0.3"/>
  <pageSetup scale="37" orientation="landscape" r:id="rId1"/>
  <ignoredErrors>
    <ignoredError sqref="H5:K5 Q5:T5 Z5:AD5" formulaRange="1"/>
    <ignoredError sqref="AA64 Y64 T64 M64:P64 L65:AL65 AL62 AF62:AJ62 AD62 Y62 P62 M62:N62 L63:AL63 AF60:AJ60 AB60:AD60 Y60 M60:P60 L61:AL61 AL58 AG58:AJ58 AD58 Y58 M58:P58 L59:AL59 AD56:AJ56 Y56 M56:N56 L57:AL57 AF54:AJ54 AD54 Y54 M54:N54 L55:AL55 AL52 AF52:AJ52 AD52 Y52 M52:P52 L53:AL53 AL50 AH50:AJ50 AF50 Y50 P50 M50:N50 L51:AL51 AL48 AH48:AJ48 AF48 Y48 M48:P48 L49:AL49 AG46:AJ46 AD46 Y46 N46:P46 L47:AL47 AL44 AD44 Y44 AF42:AJ42 AD42 Y42 O42:P42 L43:AL43 AG40:AJ40 AD40 Y40 P40 M40:N40 L41:AL41 AL38 Y38:AD38 M38:P38 L39:AL39 AL36 Y36:AJ36 L36:P36 L37:AL37 AL34 Y34:AJ34 L34:P34 L35:AL35 AL32 Y32:AJ32 L32:P32 L33:AL33 AF30:AJ30 Y30:AD30 L30:P30 L31:AL31 AL28 AF28:AJ28 Y28:AD28 L28:P28 L29:AL29 AL26 AF26:AJ26 Y26:AD26 L26:P26 L27:AL27 AF24:AJ24 Y24:AD24 L24:P24 L25:AL25 AL22 Y22:AJ22 L22:P22 L23:AL23 AF20:AJ20 Y20:AD20 L20:P20 L21:AL21 AF18:AJ18 Y18:AD18 L18:P18 L19:AL19 AF16:AJ16 Y16:AD16 L16:P16 L17:AL17 AL14 AF14:AJ14 Y14:AD14 L14:P14 L15:AL15 AF12:AJ12 Y12:AD12 L12:P12 L13:AL13 Y10:AJ10 L10:P10 AJ44 O44:P44 L45:AL45 H25:I25 J45 Y9:AL9 L9:P9 L11:AL11 Q9:X9 J7:X7 C25:D25" formula="1" formulaRange="1"/>
    <ignoredError sqref="AP6 AP8 AP7 H10:K10 H9:K9 AP9 H12:K12 H11:K11 AP11 H46:M46 H45:I45 K45 H26:K26 J25:K25 AP45 H44:N44 Q44:X44 AK44 Q10:X10 AP10 H14:K14 H13:K13 AP13 Q12:X12 AE12 AP12 H16:K16 H15:K15 AP15 Q14:X14 AE14 AK14 AP14 H18:K18 H17:K17 AP17 Q16:X16 AE16 AP16 H20:K20 H19:K19 AP19 Q18:X18 AE18 AP18 H22:K22 H21:K21 AP21 Q20:X20 AE20 AP20 H24:K24 H23:K23 AP23 Q22:X22 AK22 AP22 AP25 Q24:X24 AE24 AP24 H28:K28 H27:K27 AP27 Q26:X26 AE26 AK26 AP26 H30:K30 H29:K29 AP29 Q28:X28 AE28 AK28 AP28 H32:K32 H31:K31 AP31 Q30:X30 AE30 AP30 H34:K34 H33:K33 AP33 Q32:X32 AK32 AP32 H36:K36 H35:K35 AP35 Q34:X34 AK34 AP34 H38:L38 H37:K37 AP37 Q36:X36 AK36 AP36 H40:L40 H39:K39 AP39 Q38:X38 AE38:AK38 AP38 H42:N42 H41:K41 AP41 O40 Q40:X40 Z40:AC40 AE40:AF40 AP40 H43:K43 AP43 Q42:X42 Z42:AC42 AE42 AP42 Z44:AC44 AE44:AI44 AP44 H48:L48 H47:K47 AP47 Q46:X46 Z46:AC46 AE46:AF46 AP46 H50:L50 H49:K49 AP49 Q48:X48 Z48:AE48 AG48 AK48 AP48 H52:L52 H51:K51 AP51 O50 Q50:X50 Z50:AE50 AG50 AK50 AP50 H54:L54 H53:K53 AP53 Q52:X52 Z52:AC52 AE52 AK52 AP52 H56:L56 H55:K55 AP55 O54:X54 Z54:AC54 AE54 AP54 H58:L58 H57:K57 AP57 O56:X56 Z56:AC56 AP56 H60:L60 H59:K59 AP59 Q58:X58 Z58:AC58 AE58:AF58 AK58 AP58 H62:L62 H61:K61 AP61 Q60:X60 Z60:AA60 AE60 AP60 H64:L64 H63:K63 AP63 O62 Q62:X62 Z62:AC62 AE62 AK62 AP62 H65:K65 AP65 Q64:S64 U64:X64 Z64 AP64 C65:D65 C63:D63 C64:D64 C61:D61 C62:D62 C59:D59 C60:D60 C57:D57 C58:D58 C55:D55 C56:D56 C53:D53 C54:D54 C51:D51 C52:D52 C49:D49 C50:D50 C47:D47 C48:D48 C43:D43 C41:D41 C42:D42 C39:D39 C40:D40 C37:D37 C38:D38 C35:D35 C36:D36 C33:D33 C34:D34 C31:D31 C32:D32 C29:D29 C30:D30 C27:D27 C28:D28 C23:D23 C24:D24 C21:D21 C22:D22 C19:D19 C20:D20 C17:D17 C18:D18 C15:D15 C16:D16 C13:D13 C14:D14 C44:D44 C26:D26 C45:D45 C46:D46 C11:D11 C12:D12 C9:D9 C10:D10 C8:D8 C6 AB64:AN64 AM65:AN65 AM62:AN62 AM63:AN63 AK60:AN60 AM61:AN61 AM58:AN58 AM59:AN59 AK56:AN56 AM57:AN57 AK54:AN54 AM55:AN55 AM52:AN52 AM53:AN53 AM50:AN50 AM51:AN51 AM48:AN48 AM49:AN49 AK46:AN46 AM47:AN47 AM44:AN44 AK42:AN42 AM43:AN43 AK40:AN40 AM41:AN41 AM38:AN38 AM39:AN39 AM36:AN36 AM37:AN37 AM34:AN34 AM35:AN35 AM32:AN32 AM33:AN33 AK30:AN30 AM31:AN31 AM28:AN28 AM29:AN29 AM26:AN26 AM27:AN27 AK24:AN24 AM25:AN25 AM22:AN22 AM23:AN23 AK20:AN20 AM21:AN21 AK18:AN18 AM19:AN19 AK16:AN16 AM17:AN17 AM14:AN14 AM15:AN15 AK12:AN12 AM13:AN13 AK10:AN10 AM45:AN45 AM11:AN11 AM9:AN9 Y7:AN7 H8:AN8 J6:AN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679"/>
  <sheetViews>
    <sheetView showGridLines="0" zoomScale="90" zoomScaleNormal="90" workbookViewId="0">
      <pane xSplit="18" ySplit="2" topLeftCell="S3" activePane="bottomRight" state="frozen"/>
      <selection activeCell="C4" sqref="C4"/>
      <selection pane="topRight" activeCell="C4" sqref="C4"/>
      <selection pane="bottomLeft" activeCell="C4" sqref="C4"/>
      <selection pane="bottomRight" activeCell="S3" sqref="S3"/>
    </sheetView>
  </sheetViews>
  <sheetFormatPr defaultRowHeight="15" x14ac:dyDescent="0.25"/>
  <cols>
    <col min="1" max="1" width="5.5703125" style="1" customWidth="1"/>
    <col min="2" max="2" width="4.85546875" style="1" bestFit="1" customWidth="1"/>
    <col min="3" max="3" width="18.42578125" bestFit="1" customWidth="1"/>
    <col min="4" max="4" width="5.85546875" style="1" hidden="1" customWidth="1"/>
    <col min="5" max="5" width="12.5703125" style="1" bestFit="1" customWidth="1"/>
    <col min="6" max="6" width="5.85546875" style="1" hidden="1" customWidth="1"/>
    <col min="7" max="7" width="8.42578125" style="1" hidden="1" customWidth="1"/>
    <col min="8" max="8" width="8.140625" style="1" hidden="1" customWidth="1"/>
    <col min="9" max="9" width="16" style="1" customWidth="1"/>
    <col min="10" max="10" width="5.85546875" style="1" hidden="1" customWidth="1"/>
    <col min="11" max="11" width="8.85546875" style="1" hidden="1" customWidth="1"/>
    <col min="12" max="12" width="9.42578125" style="1" hidden="1" customWidth="1"/>
    <col min="13" max="13" width="15.140625" style="1" customWidth="1"/>
    <col min="14" max="14" width="5.85546875" style="1" hidden="1" customWidth="1"/>
    <col min="15" max="15" width="6.42578125" style="1" customWidth="1"/>
    <col min="16" max="16" width="12" style="1" hidden="1" customWidth="1"/>
    <col min="17" max="17" width="25.85546875" hidden="1" customWidth="1"/>
    <col min="18" max="18" width="16.7109375" customWidth="1"/>
    <col min="19" max="20" width="9" style="7" customWidth="1"/>
    <col min="21" max="21" width="11" style="7" customWidth="1"/>
    <col min="22" max="22" width="13.85546875" style="7" customWidth="1"/>
    <col min="23" max="23" width="11" style="7" customWidth="1"/>
    <col min="24" max="25" width="8.85546875" style="2" customWidth="1"/>
    <col min="26" max="26" width="11" style="2" customWidth="1"/>
  </cols>
  <sheetData>
    <row r="1" spans="1:30" ht="18.75" x14ac:dyDescent="0.3">
      <c r="A1" s="6" t="s">
        <v>213</v>
      </c>
      <c r="W1" s="42" t="s">
        <v>214</v>
      </c>
      <c r="X1" s="8">
        <v>3.28</v>
      </c>
      <c r="Y1" s="43">
        <f>X1</f>
        <v>3.28</v>
      </c>
      <c r="Z1" s="43">
        <f>X1*Y1</f>
        <v>10.758399999999998</v>
      </c>
    </row>
    <row r="2" spans="1:30" s="11" customFormat="1" ht="30" x14ac:dyDescent="0.25">
      <c r="A2" s="9" t="s">
        <v>0</v>
      </c>
      <c r="B2" s="9" t="s">
        <v>7</v>
      </c>
      <c r="C2" s="10" t="s">
        <v>15</v>
      </c>
      <c r="D2" s="9" t="s">
        <v>10</v>
      </c>
      <c r="E2" s="9" t="s">
        <v>174</v>
      </c>
      <c r="F2" s="9" t="s">
        <v>10</v>
      </c>
      <c r="G2" s="9" t="s">
        <v>16</v>
      </c>
      <c r="H2" s="9" t="s">
        <v>16</v>
      </c>
      <c r="I2" s="9" t="s">
        <v>16</v>
      </c>
      <c r="J2" s="9" t="s">
        <v>10</v>
      </c>
      <c r="K2" s="9" t="s">
        <v>40</v>
      </c>
      <c r="L2" s="9" t="s">
        <v>5</v>
      </c>
      <c r="M2" s="9" t="s">
        <v>40</v>
      </c>
      <c r="N2" s="9" t="s">
        <v>10</v>
      </c>
      <c r="O2" s="9" t="s">
        <v>175</v>
      </c>
      <c r="P2" s="9" t="s">
        <v>176</v>
      </c>
      <c r="Q2" s="10" t="s">
        <v>177</v>
      </c>
      <c r="R2" s="10" t="s">
        <v>178</v>
      </c>
      <c r="S2" s="52" t="s">
        <v>179</v>
      </c>
      <c r="T2" s="52" t="s">
        <v>180</v>
      </c>
      <c r="U2" s="52" t="s">
        <v>181</v>
      </c>
      <c r="V2" s="52" t="s">
        <v>182</v>
      </c>
      <c r="W2" s="52" t="s">
        <v>183</v>
      </c>
      <c r="X2" s="52" t="s">
        <v>184</v>
      </c>
      <c r="Y2" s="52" t="s">
        <v>185</v>
      </c>
      <c r="Z2" s="52" t="s">
        <v>186</v>
      </c>
    </row>
    <row r="3" spans="1:30" x14ac:dyDescent="0.25">
      <c r="A3" s="12">
        <v>1</v>
      </c>
      <c r="B3" s="12" t="s">
        <v>43</v>
      </c>
      <c r="C3" s="5" t="s">
        <v>45</v>
      </c>
      <c r="D3" s="12" t="s">
        <v>215</v>
      </c>
      <c r="E3" s="12" t="s">
        <v>261</v>
      </c>
      <c r="F3" s="12" t="s">
        <v>245</v>
      </c>
      <c r="G3" s="12" t="s">
        <v>187</v>
      </c>
      <c r="H3" s="12" t="s">
        <v>188</v>
      </c>
      <c r="I3" s="12" t="str">
        <f>G3&amp;" "&amp;H3</f>
        <v>Unpaid North</v>
      </c>
      <c r="J3" s="12" t="str">
        <f>LEFT(G3,1)&amp;LEFT(H3,1)</f>
        <v>UN</v>
      </c>
      <c r="K3" s="12" t="s">
        <v>4</v>
      </c>
      <c r="L3" s="12" t="s">
        <v>6</v>
      </c>
      <c r="M3" s="12" t="str">
        <f t="shared" ref="M3:M14" si="0">K3&amp;" "&amp;L3</f>
        <v>Block Small</v>
      </c>
      <c r="N3" s="12" t="str">
        <f>LEFT(K3,1)&amp;LEFT(L3,1)</f>
        <v>BS</v>
      </c>
      <c r="O3" s="12" t="s">
        <v>189</v>
      </c>
      <c r="P3" s="12" t="s">
        <v>190</v>
      </c>
      <c r="Q3" s="5" t="str">
        <f t="shared" ref="Q3:Q14" si="1">B3&amp;"-"&amp;D3&amp;"-"&amp;F3&amp;"-"&amp;J3&amp;"-"&amp;N3&amp;"-"&amp;P3</f>
        <v>L2A-AW-CO-UN-BS-1A</v>
      </c>
      <c r="R3" s="5" t="str">
        <f t="shared" ref="R3:R14" si="2">J3&amp;"-"&amp;N3&amp;"-"&amp;P3</f>
        <v>UN-BS-1A</v>
      </c>
      <c r="S3" s="13">
        <v>5.31</v>
      </c>
      <c r="T3" s="13">
        <v>10.792</v>
      </c>
      <c r="U3" s="14">
        <f>S3*T3</f>
        <v>57.305519999999994</v>
      </c>
      <c r="V3" s="15">
        <v>3.89</v>
      </c>
      <c r="W3" s="16">
        <f t="shared" ref="W3:W10" si="3">U3-V3</f>
        <v>53.415519999999994</v>
      </c>
      <c r="X3" s="16">
        <f t="shared" ref="X3:Y10" si="4">S3*X$1</f>
        <v>17.416799999999999</v>
      </c>
      <c r="Y3" s="16">
        <f t="shared" si="4"/>
        <v>35.397759999999998</v>
      </c>
      <c r="Z3" s="112">
        <f>W3*Z$1</f>
        <v>574.66553036799985</v>
      </c>
    </row>
    <row r="4" spans="1:30" x14ac:dyDescent="0.25">
      <c r="A4" s="12">
        <f>A3+1</f>
        <v>2</v>
      </c>
      <c r="B4" s="12" t="s">
        <v>43</v>
      </c>
      <c r="C4" s="5" t="s">
        <v>45</v>
      </c>
      <c r="D4" s="12" t="s">
        <v>215</v>
      </c>
      <c r="E4" s="12" t="s">
        <v>261</v>
      </c>
      <c r="F4" s="12" t="s">
        <v>245</v>
      </c>
      <c r="G4" s="12" t="s">
        <v>187</v>
      </c>
      <c r="H4" s="12" t="s">
        <v>188</v>
      </c>
      <c r="I4" s="12" t="str">
        <f t="shared" ref="I4:I14" si="5">G4&amp;" "&amp;H4</f>
        <v>Unpaid North</v>
      </c>
      <c r="J4" s="12" t="str">
        <f t="shared" ref="J4:J14" si="6">LEFT(G4,1)&amp;LEFT(H4,1)</f>
        <v>UN</v>
      </c>
      <c r="K4" s="12" t="s">
        <v>4</v>
      </c>
      <c r="L4" s="12" t="s">
        <v>6</v>
      </c>
      <c r="M4" s="12" t="str">
        <f t="shared" si="0"/>
        <v>Block Small</v>
      </c>
      <c r="N4" s="12" t="str">
        <f t="shared" ref="N4:N14" si="7">LEFT(K4,1)&amp;LEFT(L4,1)</f>
        <v>BS</v>
      </c>
      <c r="O4" s="12" t="s">
        <v>189</v>
      </c>
      <c r="P4" s="12" t="s">
        <v>191</v>
      </c>
      <c r="Q4" s="5" t="str">
        <f t="shared" si="1"/>
        <v>L2A-AW-CO-UN-BS-1B</v>
      </c>
      <c r="R4" s="5" t="str">
        <f t="shared" si="2"/>
        <v>UN-BS-1B</v>
      </c>
      <c r="S4" s="13">
        <v>5.5140000000000002</v>
      </c>
      <c r="T4" s="13">
        <v>10.792</v>
      </c>
      <c r="U4" s="14">
        <f>S4*T4</f>
        <v>59.507088000000003</v>
      </c>
      <c r="V4" s="15">
        <v>0</v>
      </c>
      <c r="W4" s="16">
        <f t="shared" si="3"/>
        <v>59.507088000000003</v>
      </c>
      <c r="X4" s="16">
        <f t="shared" si="4"/>
        <v>18.085919999999998</v>
      </c>
      <c r="Y4" s="16">
        <f t="shared" si="4"/>
        <v>35.397759999999998</v>
      </c>
      <c r="Z4" s="112">
        <f t="shared" ref="Z4:Z10" si="8">W4*Z$1</f>
        <v>640.20105553919996</v>
      </c>
    </row>
    <row r="5" spans="1:30" x14ac:dyDescent="0.25">
      <c r="A5" s="12">
        <f t="shared" ref="A5:A8" si="9">A4+1</f>
        <v>3</v>
      </c>
      <c r="B5" s="12" t="s">
        <v>43</v>
      </c>
      <c r="C5" s="5" t="s">
        <v>45</v>
      </c>
      <c r="D5" s="12" t="s">
        <v>215</v>
      </c>
      <c r="E5" s="12" t="s">
        <v>261</v>
      </c>
      <c r="F5" s="12" t="s">
        <v>245</v>
      </c>
      <c r="G5" s="12" t="s">
        <v>187</v>
      </c>
      <c r="H5" s="12" t="s">
        <v>188</v>
      </c>
      <c r="I5" s="12" t="str">
        <f t="shared" si="5"/>
        <v>Unpaid North</v>
      </c>
      <c r="J5" s="12" t="str">
        <f t="shared" si="6"/>
        <v>UN</v>
      </c>
      <c r="K5" s="12" t="s">
        <v>4</v>
      </c>
      <c r="L5" s="12" t="s">
        <v>6</v>
      </c>
      <c r="M5" s="12" t="str">
        <f t="shared" si="0"/>
        <v>Block Small</v>
      </c>
      <c r="N5" s="12" t="str">
        <f t="shared" si="7"/>
        <v>BS</v>
      </c>
      <c r="O5" s="12" t="s">
        <v>192</v>
      </c>
      <c r="P5" s="12" t="s">
        <v>193</v>
      </c>
      <c r="Q5" s="5" t="str">
        <f t="shared" si="1"/>
        <v>L2A-AW-CO-UN-BS-1A+B</v>
      </c>
      <c r="R5" s="5" t="str">
        <f t="shared" si="2"/>
        <v>UN-BS-1A+B</v>
      </c>
      <c r="S5" s="13">
        <v>0</v>
      </c>
      <c r="T5" s="13">
        <v>0</v>
      </c>
      <c r="U5" s="16">
        <f>U4+U3</f>
        <v>116.812608</v>
      </c>
      <c r="V5" s="16">
        <f>V3+V4</f>
        <v>3.89</v>
      </c>
      <c r="W5" s="16">
        <f t="shared" si="3"/>
        <v>112.922608</v>
      </c>
      <c r="X5" s="16">
        <f t="shared" si="4"/>
        <v>0</v>
      </c>
      <c r="Y5" s="16">
        <f t="shared" si="4"/>
        <v>0</v>
      </c>
      <c r="Z5" s="112">
        <f t="shared" si="8"/>
        <v>1214.8665859071998</v>
      </c>
    </row>
    <row r="6" spans="1:30" x14ac:dyDescent="0.25">
      <c r="A6" s="12">
        <f t="shared" si="9"/>
        <v>4</v>
      </c>
      <c r="B6" s="12" t="s">
        <v>43</v>
      </c>
      <c r="C6" s="5" t="s">
        <v>45</v>
      </c>
      <c r="D6" s="12" t="s">
        <v>215</v>
      </c>
      <c r="E6" s="12" t="s">
        <v>261</v>
      </c>
      <c r="F6" s="12" t="s">
        <v>245</v>
      </c>
      <c r="G6" s="12" t="s">
        <v>187</v>
      </c>
      <c r="H6" s="12" t="s">
        <v>188</v>
      </c>
      <c r="I6" s="12" t="str">
        <f t="shared" si="5"/>
        <v>Unpaid North</v>
      </c>
      <c r="J6" s="12" t="str">
        <f t="shared" si="6"/>
        <v>UN</v>
      </c>
      <c r="K6" s="12" t="s">
        <v>4</v>
      </c>
      <c r="L6" s="12" t="s">
        <v>6</v>
      </c>
      <c r="M6" s="12" t="str">
        <f t="shared" si="0"/>
        <v>Block Small</v>
      </c>
      <c r="N6" s="12" t="str">
        <f t="shared" si="7"/>
        <v>BS</v>
      </c>
      <c r="O6" s="12" t="s">
        <v>189</v>
      </c>
      <c r="P6" s="12">
        <v>2</v>
      </c>
      <c r="Q6" s="5" t="str">
        <f t="shared" si="1"/>
        <v>L2A-AW-CO-UN-BS-2</v>
      </c>
      <c r="R6" s="5" t="str">
        <f t="shared" si="2"/>
        <v>UN-BS-2</v>
      </c>
      <c r="S6" s="13">
        <v>14.1</v>
      </c>
      <c r="T6" s="13">
        <v>17</v>
      </c>
      <c r="U6" s="14">
        <f>S6*T6</f>
        <v>239.7</v>
      </c>
      <c r="V6" s="15">
        <f>4.9+4.8</f>
        <v>9.6999999999999993</v>
      </c>
      <c r="W6" s="16">
        <f>U6-V6</f>
        <v>230</v>
      </c>
      <c r="X6" s="16">
        <f t="shared" si="4"/>
        <v>46.247999999999998</v>
      </c>
      <c r="Y6" s="16">
        <f t="shared" si="4"/>
        <v>55.76</v>
      </c>
      <c r="Z6" s="112">
        <f>W6*Z$1</f>
        <v>2474.4319999999998</v>
      </c>
    </row>
    <row r="7" spans="1:30" x14ac:dyDescent="0.25">
      <c r="A7" s="12">
        <f>A6+1</f>
        <v>5</v>
      </c>
      <c r="B7" s="12" t="s">
        <v>43</v>
      </c>
      <c r="C7" s="5" t="s">
        <v>45</v>
      </c>
      <c r="D7" s="12" t="s">
        <v>215</v>
      </c>
      <c r="E7" s="12" t="s">
        <v>261</v>
      </c>
      <c r="F7" s="12" t="s">
        <v>245</v>
      </c>
      <c r="G7" s="12" t="s">
        <v>187</v>
      </c>
      <c r="H7" s="12" t="s">
        <v>198</v>
      </c>
      <c r="I7" s="12" t="str">
        <f t="shared" si="5"/>
        <v>Unpaid South</v>
      </c>
      <c r="J7" s="12" t="str">
        <f t="shared" si="6"/>
        <v>US</v>
      </c>
      <c r="K7" s="12" t="s">
        <v>4</v>
      </c>
      <c r="L7" s="12" t="s">
        <v>6</v>
      </c>
      <c r="M7" s="12" t="str">
        <f t="shared" si="0"/>
        <v>Block Small</v>
      </c>
      <c r="N7" s="12" t="str">
        <f t="shared" si="7"/>
        <v>BS</v>
      </c>
      <c r="O7" s="12" t="s">
        <v>189</v>
      </c>
      <c r="P7" s="12" t="s">
        <v>190</v>
      </c>
      <c r="Q7" s="5" t="str">
        <f t="shared" si="1"/>
        <v>L2A-AW-CO-US-BS-1A</v>
      </c>
      <c r="R7" s="5" t="str">
        <f t="shared" si="2"/>
        <v>US-BS-1A</v>
      </c>
      <c r="S7" s="13">
        <v>14.1</v>
      </c>
      <c r="T7" s="13">
        <v>16.8</v>
      </c>
      <c r="U7" s="16">
        <f>S7*T7</f>
        <v>236.88</v>
      </c>
      <c r="V7" s="15">
        <f>4.4</f>
        <v>4.4000000000000004</v>
      </c>
      <c r="W7" s="16">
        <f t="shared" si="3"/>
        <v>232.48</v>
      </c>
      <c r="X7" s="16">
        <f t="shared" si="4"/>
        <v>46.247999999999998</v>
      </c>
      <c r="Y7" s="16">
        <f t="shared" si="4"/>
        <v>55.103999999999999</v>
      </c>
      <c r="Z7" s="112">
        <f t="shared" si="8"/>
        <v>2501.1128319999993</v>
      </c>
    </row>
    <row r="8" spans="1:30" x14ac:dyDescent="0.25">
      <c r="A8" s="12">
        <f t="shared" si="9"/>
        <v>6</v>
      </c>
      <c r="B8" s="12" t="s">
        <v>43</v>
      </c>
      <c r="C8" s="5" t="s">
        <v>45</v>
      </c>
      <c r="D8" s="12" t="s">
        <v>215</v>
      </c>
      <c r="E8" s="12" t="s">
        <v>261</v>
      </c>
      <c r="F8" s="12" t="s">
        <v>245</v>
      </c>
      <c r="G8" s="12" t="s">
        <v>187</v>
      </c>
      <c r="H8" s="12" t="s">
        <v>198</v>
      </c>
      <c r="I8" s="12" t="str">
        <f t="shared" si="5"/>
        <v>Unpaid South</v>
      </c>
      <c r="J8" s="12" t="str">
        <f t="shared" si="6"/>
        <v>US</v>
      </c>
      <c r="K8" s="12" t="s">
        <v>4</v>
      </c>
      <c r="L8" s="12" t="s">
        <v>6</v>
      </c>
      <c r="M8" s="12" t="str">
        <f t="shared" si="0"/>
        <v>Block Small</v>
      </c>
      <c r="N8" s="12" t="str">
        <f t="shared" si="7"/>
        <v>BS</v>
      </c>
      <c r="O8" s="12" t="s">
        <v>189</v>
      </c>
      <c r="P8" s="12" t="s">
        <v>191</v>
      </c>
      <c r="Q8" s="5" t="str">
        <f t="shared" si="1"/>
        <v>L2A-AW-CO-US-BS-1B</v>
      </c>
      <c r="R8" s="5" t="str">
        <f t="shared" si="2"/>
        <v>US-BS-1B</v>
      </c>
      <c r="S8" s="13">
        <v>8.0500000000000007</v>
      </c>
      <c r="T8" s="13">
        <v>14.65</v>
      </c>
      <c r="U8" s="16">
        <f t="shared" ref="U8" si="10">S8*T8</f>
        <v>117.93250000000002</v>
      </c>
      <c r="V8" s="15">
        <v>5.01</v>
      </c>
      <c r="W8" s="16">
        <f t="shared" si="3"/>
        <v>112.92250000000001</v>
      </c>
      <c r="X8" s="16">
        <f t="shared" si="4"/>
        <v>26.404</v>
      </c>
      <c r="Y8" s="16">
        <f t="shared" si="4"/>
        <v>48.052</v>
      </c>
      <c r="Z8" s="112">
        <f t="shared" si="8"/>
        <v>1214.8654239999998</v>
      </c>
      <c r="AD8" s="134"/>
    </row>
    <row r="9" spans="1:30" x14ac:dyDescent="0.25">
      <c r="A9" s="12">
        <f t="shared" ref="A9" si="11">A8+1</f>
        <v>7</v>
      </c>
      <c r="B9" s="12" t="s">
        <v>43</v>
      </c>
      <c r="C9" s="5" t="s">
        <v>45</v>
      </c>
      <c r="D9" s="12" t="s">
        <v>215</v>
      </c>
      <c r="E9" s="12" t="s">
        <v>261</v>
      </c>
      <c r="F9" s="12" t="s">
        <v>245</v>
      </c>
      <c r="G9" s="12" t="s">
        <v>187</v>
      </c>
      <c r="H9" s="12" t="s">
        <v>198</v>
      </c>
      <c r="I9" s="12" t="str">
        <f>G9&amp;" "&amp;H9</f>
        <v>Unpaid South</v>
      </c>
      <c r="J9" s="12" t="str">
        <f>LEFT(G9,1)&amp;LEFT(H9,1)</f>
        <v>US</v>
      </c>
      <c r="K9" s="12" t="s">
        <v>4</v>
      </c>
      <c r="L9" s="12" t="s">
        <v>6</v>
      </c>
      <c r="M9" s="12" t="str">
        <f>K9&amp;" "&amp;L9</f>
        <v>Block Small</v>
      </c>
      <c r="N9" s="12" t="str">
        <f>LEFT(K9,1)&amp;LEFT(L9,1)</f>
        <v>BS</v>
      </c>
      <c r="O9" s="12" t="s">
        <v>189</v>
      </c>
      <c r="P9" s="12" t="s">
        <v>194</v>
      </c>
      <c r="Q9" s="5" t="str">
        <f>B9&amp;"-"&amp;D9&amp;"-"&amp;F9&amp;"-"&amp;J9&amp;"-"&amp;N9&amp;"-"&amp;P9</f>
        <v>L2A-AW-CO-US-BS-1C</v>
      </c>
      <c r="R9" s="5" t="str">
        <f>J9&amp;"-"&amp;N9&amp;"-"&amp;P9</f>
        <v>US-BS-1C</v>
      </c>
      <c r="S9" s="13">
        <v>8.0500000000000007</v>
      </c>
      <c r="T9" s="13">
        <v>12.657</v>
      </c>
      <c r="U9" s="16">
        <f>S9*T9</f>
        <v>101.88885000000001</v>
      </c>
      <c r="V9" s="15">
        <v>10</v>
      </c>
      <c r="W9" s="16">
        <f>U9-V9</f>
        <v>91.888850000000005</v>
      </c>
      <c r="X9" s="16">
        <f>S9*X$1</f>
        <v>26.404</v>
      </c>
      <c r="Y9" s="16">
        <f>T9*Y$1</f>
        <v>41.514959999999995</v>
      </c>
      <c r="Z9" s="112">
        <f>W9*Z$1</f>
        <v>988.57700383999986</v>
      </c>
      <c r="AA9" s="111"/>
      <c r="AB9" s="111"/>
      <c r="AC9" s="51"/>
    </row>
    <row r="10" spans="1:30" x14ac:dyDescent="0.25">
      <c r="A10" s="12">
        <f>A9+1</f>
        <v>8</v>
      </c>
      <c r="B10" s="12" t="s">
        <v>43</v>
      </c>
      <c r="C10" s="5" t="s">
        <v>45</v>
      </c>
      <c r="D10" s="12" t="s">
        <v>215</v>
      </c>
      <c r="E10" s="12" t="s">
        <v>261</v>
      </c>
      <c r="F10" s="12" t="s">
        <v>245</v>
      </c>
      <c r="G10" s="12" t="s">
        <v>187</v>
      </c>
      <c r="H10" s="12" t="s">
        <v>198</v>
      </c>
      <c r="I10" s="12" t="str">
        <f t="shared" ref="I10:I13" si="12">G10&amp;" "&amp;H10</f>
        <v>Unpaid South</v>
      </c>
      <c r="J10" s="12" t="str">
        <f t="shared" ref="J10:J13" si="13">LEFT(G10,1)&amp;LEFT(H10,1)</f>
        <v>US</v>
      </c>
      <c r="K10" s="12" t="s">
        <v>4</v>
      </c>
      <c r="L10" s="12" t="s">
        <v>6</v>
      </c>
      <c r="M10" s="12" t="str">
        <f t="shared" ref="M10:M13" si="14">K10&amp;" "&amp;L10</f>
        <v>Block Small</v>
      </c>
      <c r="N10" s="12" t="str">
        <f t="shared" ref="N10:N13" si="15">LEFT(K10,1)&amp;LEFT(L10,1)</f>
        <v>BS</v>
      </c>
      <c r="O10" s="12" t="s">
        <v>192</v>
      </c>
      <c r="P10" s="12" t="s">
        <v>269</v>
      </c>
      <c r="Q10" s="5" t="str">
        <f t="shared" si="1"/>
        <v>L2A-AW-CO-US-BS-1A+B+C</v>
      </c>
      <c r="R10" s="5" t="str">
        <f t="shared" si="2"/>
        <v>US-BS-1A+B+C</v>
      </c>
      <c r="S10" s="13">
        <v>0</v>
      </c>
      <c r="T10" s="13">
        <v>0</v>
      </c>
      <c r="U10" s="16">
        <f>U7+U8+U9</f>
        <v>456.70134999999999</v>
      </c>
      <c r="V10" s="16">
        <f>V7+V8+V9</f>
        <v>19.41</v>
      </c>
      <c r="W10" s="16">
        <f t="shared" si="3"/>
        <v>437.29134999999997</v>
      </c>
      <c r="X10" s="16">
        <f t="shared" si="4"/>
        <v>0</v>
      </c>
      <c r="Y10" s="16">
        <f t="shared" si="4"/>
        <v>0</v>
      </c>
      <c r="Z10" s="112">
        <f t="shared" si="8"/>
        <v>4704.5552598399991</v>
      </c>
      <c r="AA10" s="111"/>
      <c r="AB10" s="111"/>
      <c r="AC10" s="135"/>
    </row>
    <row r="11" spans="1:30" x14ac:dyDescent="0.25">
      <c r="A11" s="12">
        <f t="shared" ref="A11:A14" si="16">A10+1</f>
        <v>9</v>
      </c>
      <c r="B11" s="12" t="s">
        <v>43</v>
      </c>
      <c r="C11" s="5" t="s">
        <v>45</v>
      </c>
      <c r="D11" s="12" t="s">
        <v>215</v>
      </c>
      <c r="E11" s="12" t="s">
        <v>261</v>
      </c>
      <c r="F11" s="12" t="s">
        <v>245</v>
      </c>
      <c r="G11" s="12" t="s">
        <v>187</v>
      </c>
      <c r="H11" s="12" t="s">
        <v>198</v>
      </c>
      <c r="I11" s="12" t="str">
        <f t="shared" ref="I11" si="17">G11&amp;" "&amp;H11</f>
        <v>Unpaid South</v>
      </c>
      <c r="J11" s="12" t="str">
        <f t="shared" ref="J11" si="18">LEFT(G11,1)&amp;LEFT(H11,1)</f>
        <v>US</v>
      </c>
      <c r="K11" s="12" t="s">
        <v>4</v>
      </c>
      <c r="L11" s="12" t="s">
        <v>6</v>
      </c>
      <c r="M11" s="12" t="str">
        <f t="shared" ref="M11" si="19">K11&amp;" "&amp;L11</f>
        <v>Block Small</v>
      </c>
      <c r="N11" s="12" t="str">
        <f t="shared" ref="N11" si="20">LEFT(K11,1)&amp;LEFT(L11,1)</f>
        <v>BS</v>
      </c>
      <c r="O11" s="12" t="s">
        <v>189</v>
      </c>
      <c r="P11" s="12">
        <v>2</v>
      </c>
      <c r="Q11" s="5" t="str">
        <f t="shared" ref="Q11" si="21">B11&amp;"-"&amp;D11&amp;"-"&amp;F11&amp;"-"&amp;J11&amp;"-"&amp;N11&amp;"-"&amp;P11</f>
        <v>L2A-AW-CO-US-BS-2</v>
      </c>
      <c r="R11" s="5" t="str">
        <f t="shared" ref="R11" si="22">J11&amp;"-"&amp;N11&amp;"-"&amp;P11</f>
        <v>US-BS-2</v>
      </c>
      <c r="S11" s="13">
        <v>11.05</v>
      </c>
      <c r="T11" s="13">
        <v>15.015000000000001</v>
      </c>
      <c r="U11" s="16">
        <f>S11*T11</f>
        <v>165.91575000000003</v>
      </c>
      <c r="V11" s="15">
        <v>10</v>
      </c>
      <c r="W11" s="16">
        <f>U11-V11</f>
        <v>155.91575000000003</v>
      </c>
      <c r="X11" s="16">
        <f t="shared" ref="X11:Y14" si="23">S11*X$1</f>
        <v>36.244</v>
      </c>
      <c r="Y11" s="16">
        <f t="shared" si="23"/>
        <v>49.249200000000002</v>
      </c>
      <c r="Z11" s="112">
        <f>W11*Z$1</f>
        <v>1677.4040048000002</v>
      </c>
      <c r="AA11" s="111"/>
      <c r="AB11" s="111"/>
    </row>
    <row r="12" spans="1:30" x14ac:dyDescent="0.25">
      <c r="A12" s="12">
        <f t="shared" si="16"/>
        <v>10</v>
      </c>
      <c r="B12" s="12" t="s">
        <v>43</v>
      </c>
      <c r="C12" s="5" t="s">
        <v>45</v>
      </c>
      <c r="D12" s="12" t="s">
        <v>215</v>
      </c>
      <c r="E12" s="12" t="s">
        <v>261</v>
      </c>
      <c r="F12" s="12" t="s">
        <v>245</v>
      </c>
      <c r="G12" s="12" t="s">
        <v>187</v>
      </c>
      <c r="H12" s="12" t="s">
        <v>198</v>
      </c>
      <c r="I12" s="12" t="str">
        <f t="shared" si="12"/>
        <v>Unpaid South</v>
      </c>
      <c r="J12" s="12" t="str">
        <f t="shared" si="13"/>
        <v>US</v>
      </c>
      <c r="K12" s="12" t="s">
        <v>4</v>
      </c>
      <c r="L12" s="12" t="s">
        <v>6</v>
      </c>
      <c r="M12" s="12" t="str">
        <f t="shared" si="14"/>
        <v>Block Small</v>
      </c>
      <c r="N12" s="12" t="str">
        <f t="shared" si="15"/>
        <v>BS</v>
      </c>
      <c r="O12" s="12" t="s">
        <v>189</v>
      </c>
      <c r="P12" s="12">
        <v>3</v>
      </c>
      <c r="Q12" s="5" t="str">
        <f t="shared" si="1"/>
        <v>L2A-AW-CO-US-BS-3</v>
      </c>
      <c r="R12" s="5" t="str">
        <f t="shared" si="2"/>
        <v>US-BS-3</v>
      </c>
      <c r="S12" s="13">
        <v>17.600000000000001</v>
      </c>
      <c r="T12" s="13">
        <v>23.007000000000001</v>
      </c>
      <c r="U12" s="16">
        <f>S12*T12</f>
        <v>404.92320000000007</v>
      </c>
      <c r="V12" s="15">
        <f>44.6+4.8+31.9</f>
        <v>81.3</v>
      </c>
      <c r="W12" s="16">
        <f>U12-V12</f>
        <v>323.62320000000005</v>
      </c>
      <c r="X12" s="16">
        <f t="shared" si="23"/>
        <v>57.728000000000002</v>
      </c>
      <c r="Y12" s="16">
        <f t="shared" si="23"/>
        <v>75.462959999999995</v>
      </c>
      <c r="Z12" s="112">
        <f>W12*Z$1</f>
        <v>3481.6678348800001</v>
      </c>
    </row>
    <row r="13" spans="1:30" x14ac:dyDescent="0.25">
      <c r="A13" s="12">
        <f t="shared" si="16"/>
        <v>11</v>
      </c>
      <c r="B13" s="12" t="s">
        <v>43</v>
      </c>
      <c r="C13" s="5" t="s">
        <v>45</v>
      </c>
      <c r="D13" s="12" t="s">
        <v>215</v>
      </c>
      <c r="E13" s="12" t="s">
        <v>261</v>
      </c>
      <c r="F13" s="12" t="s">
        <v>245</v>
      </c>
      <c r="G13" s="12" t="s">
        <v>187</v>
      </c>
      <c r="H13" s="12" t="s">
        <v>198</v>
      </c>
      <c r="I13" s="12" t="str">
        <f t="shared" si="12"/>
        <v>Unpaid South</v>
      </c>
      <c r="J13" s="12" t="str">
        <f t="shared" si="13"/>
        <v>US</v>
      </c>
      <c r="K13" s="12" t="s">
        <v>4</v>
      </c>
      <c r="L13" s="12" t="s">
        <v>6</v>
      </c>
      <c r="M13" s="12" t="str">
        <f t="shared" si="14"/>
        <v>Block Small</v>
      </c>
      <c r="N13" s="12" t="str">
        <f t="shared" si="15"/>
        <v>BS</v>
      </c>
      <c r="O13" s="12" t="s">
        <v>192</v>
      </c>
      <c r="P13" s="12" t="s">
        <v>270</v>
      </c>
      <c r="Q13" s="5" t="str">
        <f t="shared" si="1"/>
        <v>L2A-AW-CO-US-BS-2+3</v>
      </c>
      <c r="R13" s="5" t="str">
        <f t="shared" si="2"/>
        <v>US-BS-2+3</v>
      </c>
      <c r="S13" s="13">
        <v>0</v>
      </c>
      <c r="T13" s="13">
        <v>0</v>
      </c>
      <c r="U13" s="16">
        <f>U11+U12</f>
        <v>570.83895000000007</v>
      </c>
      <c r="V13" s="16">
        <f>V11+V12</f>
        <v>91.3</v>
      </c>
      <c r="W13" s="16">
        <f>U13-V13</f>
        <v>479.53895000000006</v>
      </c>
      <c r="X13" s="16">
        <f t="shared" si="23"/>
        <v>0</v>
      </c>
      <c r="Y13" s="16">
        <f t="shared" si="23"/>
        <v>0</v>
      </c>
      <c r="Z13" s="112">
        <f>W13*Z$1</f>
        <v>5159.0718396799994</v>
      </c>
      <c r="AA13" s="113"/>
    </row>
    <row r="14" spans="1:30" x14ac:dyDescent="0.25">
      <c r="A14" s="12">
        <f t="shared" si="16"/>
        <v>12</v>
      </c>
      <c r="B14" s="12" t="s">
        <v>43</v>
      </c>
      <c r="C14" s="5" t="s">
        <v>45</v>
      </c>
      <c r="D14" s="12" t="s">
        <v>215</v>
      </c>
      <c r="E14" s="12" t="s">
        <v>261</v>
      </c>
      <c r="F14" s="12" t="s">
        <v>245</v>
      </c>
      <c r="G14" s="12" t="s">
        <v>187</v>
      </c>
      <c r="H14" s="12" t="s">
        <v>202</v>
      </c>
      <c r="I14" s="12" t="str">
        <f t="shared" si="5"/>
        <v>Unpaid All</v>
      </c>
      <c r="J14" s="12" t="str">
        <f t="shared" si="6"/>
        <v>UA</v>
      </c>
      <c r="K14" s="12" t="s">
        <v>4</v>
      </c>
      <c r="L14" s="12" t="s">
        <v>8</v>
      </c>
      <c r="M14" s="12" t="str">
        <f t="shared" si="0"/>
        <v>Block Large</v>
      </c>
      <c r="N14" s="12" t="str">
        <f t="shared" si="7"/>
        <v>BL</v>
      </c>
      <c r="O14" s="12" t="s">
        <v>192</v>
      </c>
      <c r="P14" s="17" t="s">
        <v>202</v>
      </c>
      <c r="Q14" s="5" t="str">
        <f t="shared" si="1"/>
        <v>L2A-AW-CO-UA-BL-All</v>
      </c>
      <c r="R14" s="5" t="str">
        <f t="shared" si="2"/>
        <v>UA-BL-All</v>
      </c>
      <c r="S14" s="13">
        <v>0</v>
      </c>
      <c r="T14" s="13">
        <v>0</v>
      </c>
      <c r="U14" s="14">
        <f t="shared" ref="U14:W14" si="24">U5+U6+U10+U13</f>
        <v>1384.0529080000001</v>
      </c>
      <c r="V14" s="14">
        <f t="shared" si="24"/>
        <v>124.3</v>
      </c>
      <c r="W14" s="16">
        <f t="shared" si="24"/>
        <v>1259.7529079999999</v>
      </c>
      <c r="X14" s="16">
        <f t="shared" si="23"/>
        <v>0</v>
      </c>
      <c r="Y14" s="16">
        <f t="shared" si="23"/>
        <v>0</v>
      </c>
      <c r="Z14" s="112">
        <f>Z5+Z6+Z10+Z13</f>
        <v>13552.925685427199</v>
      </c>
    </row>
    <row r="15" spans="1:30" x14ac:dyDescent="0.25">
      <c r="A15" s="1">
        <f t="shared" ref="A15:A75" si="25">A14+1</f>
        <v>13</v>
      </c>
      <c r="S15" s="8"/>
      <c r="T15" s="8"/>
      <c r="V15" s="18"/>
    </row>
    <row r="16" spans="1:30" x14ac:dyDescent="0.25">
      <c r="A16" s="19">
        <f t="shared" si="25"/>
        <v>14</v>
      </c>
      <c r="B16" s="19" t="s">
        <v>43</v>
      </c>
      <c r="C16" s="20" t="s">
        <v>45</v>
      </c>
      <c r="D16" s="19" t="s">
        <v>215</v>
      </c>
      <c r="E16" s="19" t="s">
        <v>203</v>
      </c>
      <c r="F16" s="19" t="s">
        <v>246</v>
      </c>
      <c r="G16" s="19" t="s">
        <v>187</v>
      </c>
      <c r="H16" s="19" t="s">
        <v>188</v>
      </c>
      <c r="I16" s="19" t="str">
        <f t="shared" ref="I16:I74" si="26">G16&amp;" "&amp;H16</f>
        <v>Unpaid North</v>
      </c>
      <c r="J16" s="19" t="str">
        <f t="shared" ref="J16:J50" si="27">LEFT(G16,1)&amp;LEFT(H16,1)</f>
        <v>UN</v>
      </c>
      <c r="K16" s="19" t="s">
        <v>3</v>
      </c>
      <c r="L16" s="19" t="s">
        <v>6</v>
      </c>
      <c r="M16" s="19" t="str">
        <f t="shared" ref="M16:M28" si="28">K16&amp;" "&amp;L16</f>
        <v>Kiosk Small</v>
      </c>
      <c r="N16" s="19" t="str">
        <f t="shared" ref="N16:N50" si="29">LEFT(K16,1)&amp;LEFT(L16,1)</f>
        <v>KS</v>
      </c>
      <c r="O16" s="19" t="s">
        <v>189</v>
      </c>
      <c r="P16" s="19">
        <v>1</v>
      </c>
      <c r="Q16" s="20" t="str">
        <f t="shared" ref="Q16:Q28" si="30">B16&amp;"-"&amp;D16&amp;"-"&amp;F16&amp;"-"&amp;J16&amp;"-"&amp;N16&amp;"-"&amp;P16</f>
        <v>L2A-AW-CC-UN-KS-1</v>
      </c>
      <c r="R16" s="20" t="str">
        <f t="shared" ref="R16:R28" si="31">J16&amp;"-"&amp;N16&amp;"-"&amp;P16</f>
        <v>UN-KS-1</v>
      </c>
      <c r="S16" s="21">
        <v>1.5</v>
      </c>
      <c r="T16" s="21">
        <v>1.6</v>
      </c>
      <c r="U16" s="22">
        <f t="shared" ref="U16:U28" si="32">S16*T16</f>
        <v>2.4000000000000004</v>
      </c>
      <c r="V16" s="23">
        <v>0</v>
      </c>
      <c r="W16" s="22">
        <f t="shared" ref="W16:W28" si="33">U16-V16</f>
        <v>2.4000000000000004</v>
      </c>
      <c r="X16" s="24">
        <f t="shared" ref="X16:Y27" si="34">S16*X$1</f>
        <v>4.92</v>
      </c>
      <c r="Y16" s="24">
        <f t="shared" si="34"/>
        <v>5.2480000000000002</v>
      </c>
      <c r="Z16" s="24">
        <f t="shared" ref="Z16:Z50" si="35">W16*Z$1</f>
        <v>25.820159999999998</v>
      </c>
    </row>
    <row r="17" spans="1:26" x14ac:dyDescent="0.25">
      <c r="A17" s="25">
        <f t="shared" si="25"/>
        <v>15</v>
      </c>
      <c r="B17" s="25" t="s">
        <v>43</v>
      </c>
      <c r="C17" s="4" t="s">
        <v>45</v>
      </c>
      <c r="D17" s="25" t="s">
        <v>215</v>
      </c>
      <c r="E17" s="25" t="s">
        <v>203</v>
      </c>
      <c r="F17" s="25" t="s">
        <v>246</v>
      </c>
      <c r="G17" s="25" t="s">
        <v>204</v>
      </c>
      <c r="H17" s="25" t="s">
        <v>197</v>
      </c>
      <c r="I17" s="25" t="str">
        <f t="shared" si="26"/>
        <v>Paid Middle</v>
      </c>
      <c r="J17" s="25" t="str">
        <f t="shared" si="27"/>
        <v>PM</v>
      </c>
      <c r="K17" s="25" t="s">
        <v>3</v>
      </c>
      <c r="L17" s="25" t="s">
        <v>8</v>
      </c>
      <c r="M17" s="25" t="str">
        <f t="shared" si="28"/>
        <v>Kiosk Large</v>
      </c>
      <c r="N17" s="25" t="str">
        <f t="shared" si="29"/>
        <v>KL</v>
      </c>
      <c r="O17" s="25" t="s">
        <v>189</v>
      </c>
      <c r="P17" s="25" t="s">
        <v>190</v>
      </c>
      <c r="Q17" s="4" t="str">
        <f t="shared" si="30"/>
        <v>L2A-AW-CC-PM-KL-1A</v>
      </c>
      <c r="R17" s="4" t="str">
        <f t="shared" si="31"/>
        <v>PM-KL-1A</v>
      </c>
      <c r="S17" s="26">
        <v>3</v>
      </c>
      <c r="T17" s="26">
        <v>3.1</v>
      </c>
      <c r="U17" s="27">
        <f t="shared" si="32"/>
        <v>9.3000000000000007</v>
      </c>
      <c r="V17" s="28">
        <v>0</v>
      </c>
      <c r="W17" s="27">
        <f t="shared" si="33"/>
        <v>9.3000000000000007</v>
      </c>
      <c r="X17" s="29">
        <f t="shared" si="34"/>
        <v>9.84</v>
      </c>
      <c r="Y17" s="29">
        <f t="shared" si="34"/>
        <v>10.167999999999999</v>
      </c>
      <c r="Z17" s="29">
        <f t="shared" si="35"/>
        <v>100.05311999999999</v>
      </c>
    </row>
    <row r="18" spans="1:26" x14ac:dyDescent="0.25">
      <c r="A18" s="25">
        <f t="shared" si="25"/>
        <v>16</v>
      </c>
      <c r="B18" s="25" t="s">
        <v>43</v>
      </c>
      <c r="C18" s="4" t="s">
        <v>45</v>
      </c>
      <c r="D18" s="25" t="s">
        <v>215</v>
      </c>
      <c r="E18" s="25" t="s">
        <v>203</v>
      </c>
      <c r="F18" s="25" t="s">
        <v>246</v>
      </c>
      <c r="G18" s="25" t="s">
        <v>204</v>
      </c>
      <c r="H18" s="25" t="s">
        <v>197</v>
      </c>
      <c r="I18" s="25" t="str">
        <f t="shared" si="26"/>
        <v>Paid Middle</v>
      </c>
      <c r="J18" s="25" t="str">
        <f t="shared" si="27"/>
        <v>PM</v>
      </c>
      <c r="K18" s="25" t="s">
        <v>3</v>
      </c>
      <c r="L18" s="25" t="s">
        <v>8</v>
      </c>
      <c r="M18" s="25" t="str">
        <f t="shared" si="28"/>
        <v>Kiosk Large</v>
      </c>
      <c r="N18" s="25" t="str">
        <f t="shared" si="29"/>
        <v>KL</v>
      </c>
      <c r="O18" s="25" t="s">
        <v>189</v>
      </c>
      <c r="P18" s="25" t="s">
        <v>191</v>
      </c>
      <c r="Q18" s="4" t="str">
        <f t="shared" si="30"/>
        <v>L2A-AW-CC-PM-KL-1B</v>
      </c>
      <c r="R18" s="4" t="str">
        <f t="shared" si="31"/>
        <v>PM-KL-1B</v>
      </c>
      <c r="S18" s="26">
        <v>3</v>
      </c>
      <c r="T18" s="26">
        <v>3.1</v>
      </c>
      <c r="U18" s="27">
        <f t="shared" si="32"/>
        <v>9.3000000000000007</v>
      </c>
      <c r="V18" s="28">
        <v>0</v>
      </c>
      <c r="W18" s="27">
        <f t="shared" si="33"/>
        <v>9.3000000000000007</v>
      </c>
      <c r="X18" s="29">
        <f t="shared" si="34"/>
        <v>9.84</v>
      </c>
      <c r="Y18" s="29">
        <f t="shared" si="34"/>
        <v>10.167999999999999</v>
      </c>
      <c r="Z18" s="29">
        <f t="shared" si="35"/>
        <v>100.05311999999999</v>
      </c>
    </row>
    <row r="19" spans="1:26" x14ac:dyDescent="0.25">
      <c r="A19" s="25">
        <f t="shared" si="25"/>
        <v>17</v>
      </c>
      <c r="B19" s="25" t="s">
        <v>43</v>
      </c>
      <c r="C19" s="4" t="s">
        <v>45</v>
      </c>
      <c r="D19" s="25" t="s">
        <v>215</v>
      </c>
      <c r="E19" s="25" t="s">
        <v>203</v>
      </c>
      <c r="F19" s="25" t="s">
        <v>246</v>
      </c>
      <c r="G19" s="25" t="s">
        <v>204</v>
      </c>
      <c r="H19" s="25" t="s">
        <v>197</v>
      </c>
      <c r="I19" s="25" t="str">
        <f t="shared" si="26"/>
        <v>Paid Middle</v>
      </c>
      <c r="J19" s="25" t="str">
        <f t="shared" si="27"/>
        <v>PM</v>
      </c>
      <c r="K19" s="25" t="s">
        <v>3</v>
      </c>
      <c r="L19" s="25" t="s">
        <v>8</v>
      </c>
      <c r="M19" s="25" t="str">
        <f t="shared" si="28"/>
        <v>Kiosk Large</v>
      </c>
      <c r="N19" s="25" t="str">
        <f t="shared" si="29"/>
        <v>KL</v>
      </c>
      <c r="O19" s="25" t="s">
        <v>192</v>
      </c>
      <c r="P19" s="25" t="s">
        <v>193</v>
      </c>
      <c r="Q19" s="4" t="str">
        <f t="shared" si="30"/>
        <v>L2A-AW-CC-PM-KL-1A+B</v>
      </c>
      <c r="R19" s="4" t="str">
        <f t="shared" si="31"/>
        <v>PM-KL-1A+B</v>
      </c>
      <c r="S19" s="26">
        <v>3</v>
      </c>
      <c r="T19" s="26">
        <f>3.1*2</f>
        <v>6.2</v>
      </c>
      <c r="U19" s="27">
        <f t="shared" si="32"/>
        <v>18.600000000000001</v>
      </c>
      <c r="V19" s="28">
        <v>0</v>
      </c>
      <c r="W19" s="27">
        <f t="shared" si="33"/>
        <v>18.600000000000001</v>
      </c>
      <c r="X19" s="29">
        <f t="shared" si="34"/>
        <v>9.84</v>
      </c>
      <c r="Y19" s="29">
        <f t="shared" si="34"/>
        <v>20.335999999999999</v>
      </c>
      <c r="Z19" s="29">
        <f t="shared" si="35"/>
        <v>200.10623999999999</v>
      </c>
    </row>
    <row r="20" spans="1:26" x14ac:dyDescent="0.25">
      <c r="A20" s="25">
        <f t="shared" si="25"/>
        <v>18</v>
      </c>
      <c r="B20" s="25" t="s">
        <v>43</v>
      </c>
      <c r="C20" s="4" t="s">
        <v>45</v>
      </c>
      <c r="D20" s="25" t="s">
        <v>215</v>
      </c>
      <c r="E20" s="25" t="s">
        <v>203</v>
      </c>
      <c r="F20" s="25" t="s">
        <v>246</v>
      </c>
      <c r="G20" s="25" t="s">
        <v>204</v>
      </c>
      <c r="H20" s="25" t="s">
        <v>197</v>
      </c>
      <c r="I20" s="25" t="str">
        <f t="shared" si="26"/>
        <v>Paid Middle</v>
      </c>
      <c r="J20" s="25" t="str">
        <f t="shared" si="27"/>
        <v>PM</v>
      </c>
      <c r="K20" s="25" t="s">
        <v>3</v>
      </c>
      <c r="L20" s="25" t="s">
        <v>9</v>
      </c>
      <c r="M20" s="25" t="str">
        <f t="shared" si="28"/>
        <v>Kiosk Medium</v>
      </c>
      <c r="N20" s="25" t="str">
        <f t="shared" si="29"/>
        <v>KM</v>
      </c>
      <c r="O20" s="25" t="s">
        <v>189</v>
      </c>
      <c r="P20" s="25" t="s">
        <v>190</v>
      </c>
      <c r="Q20" s="4" t="str">
        <f t="shared" si="30"/>
        <v>L2A-AW-CC-PM-KM-1A</v>
      </c>
      <c r="R20" s="4" t="str">
        <f t="shared" si="31"/>
        <v>PM-KM-1A</v>
      </c>
      <c r="S20" s="26">
        <v>3</v>
      </c>
      <c r="T20" s="26">
        <v>1.55</v>
      </c>
      <c r="U20" s="27">
        <f t="shared" si="32"/>
        <v>4.6500000000000004</v>
      </c>
      <c r="V20" s="28">
        <v>0</v>
      </c>
      <c r="W20" s="27">
        <f t="shared" si="33"/>
        <v>4.6500000000000004</v>
      </c>
      <c r="X20" s="29">
        <f t="shared" si="34"/>
        <v>9.84</v>
      </c>
      <c r="Y20" s="29">
        <f t="shared" si="34"/>
        <v>5.0839999999999996</v>
      </c>
      <c r="Z20" s="29">
        <f t="shared" si="35"/>
        <v>50.026559999999996</v>
      </c>
    </row>
    <row r="21" spans="1:26" x14ac:dyDescent="0.25">
      <c r="A21" s="25">
        <f t="shared" si="25"/>
        <v>19</v>
      </c>
      <c r="B21" s="25" t="s">
        <v>43</v>
      </c>
      <c r="C21" s="4" t="s">
        <v>45</v>
      </c>
      <c r="D21" s="25" t="s">
        <v>215</v>
      </c>
      <c r="E21" s="25" t="s">
        <v>203</v>
      </c>
      <c r="F21" s="25" t="s">
        <v>246</v>
      </c>
      <c r="G21" s="25" t="s">
        <v>204</v>
      </c>
      <c r="H21" s="25" t="s">
        <v>197</v>
      </c>
      <c r="I21" s="25" t="str">
        <f t="shared" si="26"/>
        <v>Paid Middle</v>
      </c>
      <c r="J21" s="25" t="str">
        <f t="shared" si="27"/>
        <v>PM</v>
      </c>
      <c r="K21" s="25" t="s">
        <v>3</v>
      </c>
      <c r="L21" s="25" t="s">
        <v>9</v>
      </c>
      <c r="M21" s="25" t="str">
        <f t="shared" si="28"/>
        <v>Kiosk Medium</v>
      </c>
      <c r="N21" s="25" t="str">
        <f t="shared" si="29"/>
        <v>KM</v>
      </c>
      <c r="O21" s="25" t="s">
        <v>189</v>
      </c>
      <c r="P21" s="25" t="s">
        <v>191</v>
      </c>
      <c r="Q21" s="4" t="str">
        <f t="shared" si="30"/>
        <v>L2A-AW-CC-PM-KM-1B</v>
      </c>
      <c r="R21" s="4" t="str">
        <f t="shared" si="31"/>
        <v>PM-KM-1B</v>
      </c>
      <c r="S21" s="26">
        <v>3</v>
      </c>
      <c r="T21" s="26">
        <v>1.55</v>
      </c>
      <c r="U21" s="27">
        <f t="shared" si="32"/>
        <v>4.6500000000000004</v>
      </c>
      <c r="V21" s="28">
        <v>0</v>
      </c>
      <c r="W21" s="27">
        <f t="shared" si="33"/>
        <v>4.6500000000000004</v>
      </c>
      <c r="X21" s="29">
        <f t="shared" si="34"/>
        <v>9.84</v>
      </c>
      <c r="Y21" s="29">
        <f t="shared" si="34"/>
        <v>5.0839999999999996</v>
      </c>
      <c r="Z21" s="29">
        <f t="shared" si="35"/>
        <v>50.026559999999996</v>
      </c>
    </row>
    <row r="22" spans="1:26" x14ac:dyDescent="0.25">
      <c r="A22" s="25">
        <f t="shared" si="25"/>
        <v>20</v>
      </c>
      <c r="B22" s="25" t="s">
        <v>43</v>
      </c>
      <c r="C22" s="4" t="s">
        <v>45</v>
      </c>
      <c r="D22" s="25" t="s">
        <v>215</v>
      </c>
      <c r="E22" s="25" t="s">
        <v>203</v>
      </c>
      <c r="F22" s="25" t="s">
        <v>246</v>
      </c>
      <c r="G22" s="25" t="s">
        <v>204</v>
      </c>
      <c r="H22" s="25" t="s">
        <v>197</v>
      </c>
      <c r="I22" s="25" t="str">
        <f t="shared" si="26"/>
        <v>Paid Middle</v>
      </c>
      <c r="J22" s="25" t="str">
        <f t="shared" si="27"/>
        <v>PM</v>
      </c>
      <c r="K22" s="25" t="s">
        <v>3</v>
      </c>
      <c r="L22" s="25" t="s">
        <v>9</v>
      </c>
      <c r="M22" s="25" t="str">
        <f t="shared" si="28"/>
        <v>Kiosk Medium</v>
      </c>
      <c r="N22" s="25" t="str">
        <f t="shared" si="29"/>
        <v>KM</v>
      </c>
      <c r="O22" s="25" t="s">
        <v>189</v>
      </c>
      <c r="P22" s="25" t="s">
        <v>194</v>
      </c>
      <c r="Q22" s="4" t="str">
        <f t="shared" si="30"/>
        <v>L2A-AW-CC-PM-KM-1C</v>
      </c>
      <c r="R22" s="4" t="str">
        <f t="shared" si="31"/>
        <v>PM-KM-1C</v>
      </c>
      <c r="S22" s="26">
        <v>3</v>
      </c>
      <c r="T22" s="26">
        <v>1.55</v>
      </c>
      <c r="U22" s="27">
        <f t="shared" si="32"/>
        <v>4.6500000000000004</v>
      </c>
      <c r="V22" s="28">
        <v>0</v>
      </c>
      <c r="W22" s="27">
        <f t="shared" si="33"/>
        <v>4.6500000000000004</v>
      </c>
      <c r="X22" s="29">
        <f t="shared" si="34"/>
        <v>9.84</v>
      </c>
      <c r="Y22" s="29">
        <f t="shared" si="34"/>
        <v>5.0839999999999996</v>
      </c>
      <c r="Z22" s="29">
        <f t="shared" si="35"/>
        <v>50.026559999999996</v>
      </c>
    </row>
    <row r="23" spans="1:26" x14ac:dyDescent="0.25">
      <c r="A23" s="25">
        <f t="shared" si="25"/>
        <v>21</v>
      </c>
      <c r="B23" s="25" t="s">
        <v>43</v>
      </c>
      <c r="C23" s="4" t="s">
        <v>45</v>
      </c>
      <c r="D23" s="25" t="s">
        <v>215</v>
      </c>
      <c r="E23" s="25" t="s">
        <v>203</v>
      </c>
      <c r="F23" s="25" t="s">
        <v>246</v>
      </c>
      <c r="G23" s="25" t="s">
        <v>204</v>
      </c>
      <c r="H23" s="25" t="s">
        <v>197</v>
      </c>
      <c r="I23" s="25" t="str">
        <f t="shared" si="26"/>
        <v>Paid Middle</v>
      </c>
      <c r="J23" s="25" t="str">
        <f t="shared" si="27"/>
        <v>PM</v>
      </c>
      <c r="K23" s="25" t="s">
        <v>3</v>
      </c>
      <c r="L23" s="25" t="s">
        <v>9</v>
      </c>
      <c r="M23" s="25" t="str">
        <f t="shared" si="28"/>
        <v>Kiosk Medium</v>
      </c>
      <c r="N23" s="25" t="str">
        <f t="shared" si="29"/>
        <v>KM</v>
      </c>
      <c r="O23" s="25" t="s">
        <v>189</v>
      </c>
      <c r="P23" s="25" t="s">
        <v>195</v>
      </c>
      <c r="Q23" s="4" t="str">
        <f t="shared" si="30"/>
        <v>L2A-AW-CC-PM-KM-1D</v>
      </c>
      <c r="R23" s="4" t="str">
        <f t="shared" si="31"/>
        <v>PM-KM-1D</v>
      </c>
      <c r="S23" s="26">
        <v>3</v>
      </c>
      <c r="T23" s="26">
        <v>1.55</v>
      </c>
      <c r="U23" s="27">
        <f t="shared" si="32"/>
        <v>4.6500000000000004</v>
      </c>
      <c r="V23" s="28">
        <v>0</v>
      </c>
      <c r="W23" s="27">
        <f t="shared" si="33"/>
        <v>4.6500000000000004</v>
      </c>
      <c r="X23" s="29">
        <f t="shared" si="34"/>
        <v>9.84</v>
      </c>
      <c r="Y23" s="29">
        <f t="shared" si="34"/>
        <v>5.0839999999999996</v>
      </c>
      <c r="Z23" s="29">
        <f t="shared" si="35"/>
        <v>50.026559999999996</v>
      </c>
    </row>
    <row r="24" spans="1:26" x14ac:dyDescent="0.25">
      <c r="A24" s="25">
        <f t="shared" si="25"/>
        <v>22</v>
      </c>
      <c r="B24" s="25" t="s">
        <v>43</v>
      </c>
      <c r="C24" s="4" t="s">
        <v>45</v>
      </c>
      <c r="D24" s="25" t="s">
        <v>215</v>
      </c>
      <c r="E24" s="25" t="s">
        <v>203</v>
      </c>
      <c r="F24" s="25" t="s">
        <v>246</v>
      </c>
      <c r="G24" s="25" t="s">
        <v>204</v>
      </c>
      <c r="H24" s="25" t="s">
        <v>197</v>
      </c>
      <c r="I24" s="25" t="str">
        <f t="shared" si="26"/>
        <v>Paid Middle</v>
      </c>
      <c r="J24" s="25" t="str">
        <f t="shared" si="27"/>
        <v>PM</v>
      </c>
      <c r="K24" s="25" t="s">
        <v>3</v>
      </c>
      <c r="L24" s="25" t="s">
        <v>8</v>
      </c>
      <c r="M24" s="25" t="str">
        <f t="shared" si="28"/>
        <v>Kiosk Large</v>
      </c>
      <c r="N24" s="25" t="str">
        <f t="shared" si="29"/>
        <v>KL</v>
      </c>
      <c r="O24" s="25" t="s">
        <v>192</v>
      </c>
      <c r="P24" s="25" t="s">
        <v>196</v>
      </c>
      <c r="Q24" s="4" t="str">
        <f t="shared" si="30"/>
        <v>L2A-AW-CC-PM-KL-1AtoD</v>
      </c>
      <c r="R24" s="4" t="str">
        <f t="shared" si="31"/>
        <v>PM-KL-1AtoD</v>
      </c>
      <c r="S24" s="26">
        <v>3</v>
      </c>
      <c r="T24" s="26">
        <f>1.55*4</f>
        <v>6.2</v>
      </c>
      <c r="U24" s="27">
        <f t="shared" si="32"/>
        <v>18.600000000000001</v>
      </c>
      <c r="V24" s="28">
        <v>0</v>
      </c>
      <c r="W24" s="27">
        <f t="shared" si="33"/>
        <v>18.600000000000001</v>
      </c>
      <c r="X24" s="29">
        <f t="shared" si="34"/>
        <v>9.84</v>
      </c>
      <c r="Y24" s="29">
        <f t="shared" si="34"/>
        <v>20.335999999999999</v>
      </c>
      <c r="Z24" s="29">
        <f t="shared" si="35"/>
        <v>200.10623999999999</v>
      </c>
    </row>
    <row r="25" spans="1:26" x14ac:dyDescent="0.25">
      <c r="A25" s="25">
        <f t="shared" si="25"/>
        <v>23</v>
      </c>
      <c r="B25" s="25" t="s">
        <v>43</v>
      </c>
      <c r="C25" s="4" t="s">
        <v>45</v>
      </c>
      <c r="D25" s="25" t="s">
        <v>215</v>
      </c>
      <c r="E25" s="25" t="s">
        <v>203</v>
      </c>
      <c r="F25" s="25" t="s">
        <v>246</v>
      </c>
      <c r="G25" s="25" t="s">
        <v>204</v>
      </c>
      <c r="H25" s="25" t="s">
        <v>197</v>
      </c>
      <c r="I25" s="25" t="str">
        <f t="shared" si="26"/>
        <v>Paid Middle</v>
      </c>
      <c r="J25" s="25" t="str">
        <f t="shared" si="27"/>
        <v>PM</v>
      </c>
      <c r="K25" s="25" t="s">
        <v>3</v>
      </c>
      <c r="L25" s="25" t="s">
        <v>8</v>
      </c>
      <c r="M25" s="25" t="str">
        <f t="shared" si="28"/>
        <v>Kiosk Large</v>
      </c>
      <c r="N25" s="25" t="str">
        <f t="shared" si="29"/>
        <v>KL</v>
      </c>
      <c r="O25" s="25" t="s">
        <v>189</v>
      </c>
      <c r="P25" s="25" t="s">
        <v>199</v>
      </c>
      <c r="Q25" s="4" t="str">
        <f t="shared" si="30"/>
        <v>L2A-AW-CC-PM-KL-2A</v>
      </c>
      <c r="R25" s="4" t="str">
        <f t="shared" si="31"/>
        <v>PM-KL-2A</v>
      </c>
      <c r="S25" s="26">
        <v>3</v>
      </c>
      <c r="T25" s="26">
        <v>3.1</v>
      </c>
      <c r="U25" s="27">
        <f t="shared" si="32"/>
        <v>9.3000000000000007</v>
      </c>
      <c r="V25" s="28">
        <v>0</v>
      </c>
      <c r="W25" s="27">
        <f t="shared" si="33"/>
        <v>9.3000000000000007</v>
      </c>
      <c r="X25" s="29">
        <f t="shared" si="34"/>
        <v>9.84</v>
      </c>
      <c r="Y25" s="29">
        <f t="shared" si="34"/>
        <v>10.167999999999999</v>
      </c>
      <c r="Z25" s="29">
        <f t="shared" si="35"/>
        <v>100.05311999999999</v>
      </c>
    </row>
    <row r="26" spans="1:26" x14ac:dyDescent="0.25">
      <c r="A26" s="25">
        <f t="shared" si="25"/>
        <v>24</v>
      </c>
      <c r="B26" s="25" t="s">
        <v>43</v>
      </c>
      <c r="C26" s="4" t="s">
        <v>45</v>
      </c>
      <c r="D26" s="25" t="s">
        <v>215</v>
      </c>
      <c r="E26" s="25" t="s">
        <v>203</v>
      </c>
      <c r="F26" s="25" t="s">
        <v>246</v>
      </c>
      <c r="G26" s="25" t="s">
        <v>204</v>
      </c>
      <c r="H26" s="25" t="s">
        <v>197</v>
      </c>
      <c r="I26" s="25" t="str">
        <f t="shared" si="26"/>
        <v>Paid Middle</v>
      </c>
      <c r="J26" s="25" t="str">
        <f t="shared" si="27"/>
        <v>PM</v>
      </c>
      <c r="K26" s="25" t="s">
        <v>3</v>
      </c>
      <c r="L26" s="25" t="s">
        <v>8</v>
      </c>
      <c r="M26" s="25" t="str">
        <f t="shared" si="28"/>
        <v>Kiosk Large</v>
      </c>
      <c r="N26" s="25" t="str">
        <f t="shared" si="29"/>
        <v>KL</v>
      </c>
      <c r="O26" s="25" t="s">
        <v>189</v>
      </c>
      <c r="P26" s="25" t="s">
        <v>200</v>
      </c>
      <c r="Q26" s="4" t="str">
        <f t="shared" si="30"/>
        <v>L2A-AW-CC-PM-KL-2B</v>
      </c>
      <c r="R26" s="4" t="str">
        <f t="shared" si="31"/>
        <v>PM-KL-2B</v>
      </c>
      <c r="S26" s="26">
        <v>3</v>
      </c>
      <c r="T26" s="26">
        <v>3.1</v>
      </c>
      <c r="U26" s="27">
        <f t="shared" si="32"/>
        <v>9.3000000000000007</v>
      </c>
      <c r="V26" s="28">
        <v>0</v>
      </c>
      <c r="W26" s="27">
        <f t="shared" si="33"/>
        <v>9.3000000000000007</v>
      </c>
      <c r="X26" s="29">
        <f t="shared" si="34"/>
        <v>9.84</v>
      </c>
      <c r="Y26" s="29">
        <f t="shared" si="34"/>
        <v>10.167999999999999</v>
      </c>
      <c r="Z26" s="29">
        <f t="shared" si="35"/>
        <v>100.05311999999999</v>
      </c>
    </row>
    <row r="27" spans="1:26" x14ac:dyDescent="0.25">
      <c r="A27" s="25">
        <f t="shared" si="25"/>
        <v>25</v>
      </c>
      <c r="B27" s="25" t="s">
        <v>43</v>
      </c>
      <c r="C27" s="4" t="s">
        <v>45</v>
      </c>
      <c r="D27" s="25" t="s">
        <v>215</v>
      </c>
      <c r="E27" s="25" t="s">
        <v>203</v>
      </c>
      <c r="F27" s="25" t="s">
        <v>246</v>
      </c>
      <c r="G27" s="25" t="s">
        <v>204</v>
      </c>
      <c r="H27" s="25" t="s">
        <v>197</v>
      </c>
      <c r="I27" s="25" t="str">
        <f t="shared" si="26"/>
        <v>Paid Middle</v>
      </c>
      <c r="J27" s="25" t="str">
        <f t="shared" si="27"/>
        <v>PM</v>
      </c>
      <c r="K27" s="25" t="s">
        <v>3</v>
      </c>
      <c r="L27" s="25" t="s">
        <v>8</v>
      </c>
      <c r="M27" s="25" t="str">
        <f t="shared" si="28"/>
        <v>Kiosk Large</v>
      </c>
      <c r="N27" s="25" t="str">
        <f t="shared" si="29"/>
        <v>KL</v>
      </c>
      <c r="O27" s="25" t="s">
        <v>192</v>
      </c>
      <c r="P27" s="25" t="s">
        <v>201</v>
      </c>
      <c r="Q27" s="4" t="str">
        <f t="shared" si="30"/>
        <v>L2A-AW-CC-PM-KL-2A+B</v>
      </c>
      <c r="R27" s="4" t="str">
        <f t="shared" si="31"/>
        <v>PM-KL-2A+B</v>
      </c>
      <c r="S27" s="26">
        <v>3</v>
      </c>
      <c r="T27" s="26">
        <f>3.1*2</f>
        <v>6.2</v>
      </c>
      <c r="U27" s="27">
        <f t="shared" si="32"/>
        <v>18.600000000000001</v>
      </c>
      <c r="V27" s="28">
        <v>0</v>
      </c>
      <c r="W27" s="27">
        <f t="shared" si="33"/>
        <v>18.600000000000001</v>
      </c>
      <c r="X27" s="29">
        <f t="shared" si="34"/>
        <v>9.84</v>
      </c>
      <c r="Y27" s="29">
        <f t="shared" si="34"/>
        <v>20.335999999999999</v>
      </c>
      <c r="Z27" s="29">
        <f t="shared" si="35"/>
        <v>200.10623999999999</v>
      </c>
    </row>
    <row r="28" spans="1:26" x14ac:dyDescent="0.25">
      <c r="A28" s="19">
        <f>A27+1</f>
        <v>26</v>
      </c>
      <c r="B28" s="19" t="s">
        <v>43</v>
      </c>
      <c r="C28" s="20" t="s">
        <v>45</v>
      </c>
      <c r="D28" s="19" t="s">
        <v>215</v>
      </c>
      <c r="E28" s="19" t="s">
        <v>203</v>
      </c>
      <c r="F28" s="19" t="s">
        <v>246</v>
      </c>
      <c r="G28" s="19" t="s">
        <v>187</v>
      </c>
      <c r="H28" s="19" t="s">
        <v>198</v>
      </c>
      <c r="I28" s="19" t="str">
        <f t="shared" si="26"/>
        <v>Unpaid South</v>
      </c>
      <c r="J28" s="19" t="str">
        <f t="shared" si="27"/>
        <v>US</v>
      </c>
      <c r="K28" s="19" t="s">
        <v>4</v>
      </c>
      <c r="L28" s="19" t="s">
        <v>6</v>
      </c>
      <c r="M28" s="19" t="str">
        <f t="shared" si="28"/>
        <v>Block Small</v>
      </c>
      <c r="N28" s="19" t="str">
        <f t="shared" si="29"/>
        <v>BS</v>
      </c>
      <c r="O28" s="19" t="s">
        <v>189</v>
      </c>
      <c r="P28" s="19">
        <v>1</v>
      </c>
      <c r="Q28" s="20" t="str">
        <f t="shared" si="30"/>
        <v>L2A-AW-CC-US-BS-1</v>
      </c>
      <c r="R28" s="20" t="str">
        <f t="shared" si="31"/>
        <v>US-BS-1</v>
      </c>
      <c r="S28" s="107">
        <v>18.085000000000001</v>
      </c>
      <c r="T28" s="107">
        <v>18.579999999999998</v>
      </c>
      <c r="U28" s="30">
        <f t="shared" si="32"/>
        <v>336.01929999999999</v>
      </c>
      <c r="V28" s="109">
        <f>3.3+32.9</f>
        <v>36.199999999999996</v>
      </c>
      <c r="W28" s="30">
        <f t="shared" si="33"/>
        <v>299.8193</v>
      </c>
      <c r="X28" s="24">
        <f t="shared" ref="X28:Y28" si="36">S28*X$1</f>
        <v>59.318799999999996</v>
      </c>
      <c r="Y28" s="24">
        <f t="shared" si="36"/>
        <v>60.942399999999992</v>
      </c>
      <c r="Z28" s="24">
        <f>W28*Z$1</f>
        <v>3225.5759571199997</v>
      </c>
    </row>
    <row r="29" spans="1:26" x14ac:dyDescent="0.25">
      <c r="A29" s="1">
        <f t="shared" si="25"/>
        <v>27</v>
      </c>
      <c r="S29" s="8"/>
      <c r="T29" s="8"/>
      <c r="V29" s="18"/>
    </row>
    <row r="30" spans="1:26" x14ac:dyDescent="0.25">
      <c r="A30" s="19">
        <f t="shared" si="25"/>
        <v>28</v>
      </c>
      <c r="B30" s="19" t="s">
        <v>43</v>
      </c>
      <c r="C30" s="20" t="s">
        <v>30</v>
      </c>
      <c r="D30" s="19" t="s">
        <v>216</v>
      </c>
      <c r="E30" s="19" t="s">
        <v>203</v>
      </c>
      <c r="F30" s="19" t="s">
        <v>246</v>
      </c>
      <c r="G30" s="19" t="s">
        <v>187</v>
      </c>
      <c r="H30" s="19" t="s">
        <v>188</v>
      </c>
      <c r="I30" s="19" t="str">
        <f t="shared" si="26"/>
        <v>Unpaid North</v>
      </c>
      <c r="J30" s="19" t="str">
        <f t="shared" si="27"/>
        <v>UN</v>
      </c>
      <c r="K30" s="19" t="s">
        <v>3</v>
      </c>
      <c r="L30" s="19" t="s">
        <v>8</v>
      </c>
      <c r="M30" s="19" t="str">
        <f>K30&amp;" "&amp;L30</f>
        <v>Kiosk Large</v>
      </c>
      <c r="N30" s="19" t="str">
        <f t="shared" si="29"/>
        <v>KL</v>
      </c>
      <c r="O30" s="19" t="s">
        <v>189</v>
      </c>
      <c r="P30" s="19">
        <v>1</v>
      </c>
      <c r="Q30" s="20" t="str">
        <f>B30&amp;"-"&amp;D30&amp;"-"&amp;F30&amp;"-"&amp;J30&amp;"-"&amp;N30&amp;"-"&amp;P30</f>
        <v>L2A-LO-CC-UN-KL-1</v>
      </c>
      <c r="R30" s="20" t="str">
        <f t="shared" ref="R30:R46" si="37">J30&amp;"-"&amp;N30&amp;"-"&amp;P30</f>
        <v>UN-KL-1</v>
      </c>
      <c r="S30" s="21">
        <v>2</v>
      </c>
      <c r="T30" s="21">
        <v>3</v>
      </c>
      <c r="U30" s="22">
        <f>S30*T30</f>
        <v>6</v>
      </c>
      <c r="V30" s="23">
        <v>0</v>
      </c>
      <c r="W30" s="22">
        <f>U30-V30</f>
        <v>6</v>
      </c>
      <c r="X30" s="24">
        <f t="shared" ref="X30:Y45" si="38">S30*X$1</f>
        <v>6.56</v>
      </c>
      <c r="Y30" s="24">
        <f t="shared" si="38"/>
        <v>9.84</v>
      </c>
      <c r="Z30" s="24">
        <f t="shared" si="35"/>
        <v>64.550399999999996</v>
      </c>
    </row>
    <row r="31" spans="1:26" x14ac:dyDescent="0.25">
      <c r="A31" s="19">
        <f t="shared" si="25"/>
        <v>29</v>
      </c>
      <c r="B31" s="19" t="s">
        <v>43</v>
      </c>
      <c r="C31" s="20" t="s">
        <v>30</v>
      </c>
      <c r="D31" s="19" t="s">
        <v>216</v>
      </c>
      <c r="E31" s="19" t="s">
        <v>203</v>
      </c>
      <c r="F31" s="19" t="s">
        <v>246</v>
      </c>
      <c r="G31" s="19" t="s">
        <v>187</v>
      </c>
      <c r="H31" s="19" t="s">
        <v>188</v>
      </c>
      <c r="I31" s="19" t="str">
        <f t="shared" si="26"/>
        <v>Unpaid North</v>
      </c>
      <c r="J31" s="19" t="str">
        <f t="shared" si="27"/>
        <v>UN</v>
      </c>
      <c r="K31" s="19" t="s">
        <v>3</v>
      </c>
      <c r="L31" s="19" t="s">
        <v>6</v>
      </c>
      <c r="M31" s="19" t="str">
        <f>K31&amp;" "&amp;L31</f>
        <v>Kiosk Small</v>
      </c>
      <c r="N31" s="19" t="str">
        <f t="shared" si="29"/>
        <v>KS</v>
      </c>
      <c r="O31" s="19" t="s">
        <v>189</v>
      </c>
      <c r="P31" s="19" t="s">
        <v>190</v>
      </c>
      <c r="Q31" s="20" t="str">
        <f>B31&amp;"-"&amp;D31&amp;"-"&amp;F31&amp;"-"&amp;J31&amp;"-"&amp;N31&amp;"-"&amp;P31</f>
        <v>L2A-LO-CC-UN-KS-1A</v>
      </c>
      <c r="R31" s="20" t="str">
        <f t="shared" si="37"/>
        <v>UN-KS-1A</v>
      </c>
      <c r="S31" s="105">
        <v>1.5</v>
      </c>
      <c r="T31" s="105">
        <v>1.6</v>
      </c>
      <c r="U31" s="22">
        <f>S31*T31</f>
        <v>2.4000000000000004</v>
      </c>
      <c r="V31" s="23">
        <v>0</v>
      </c>
      <c r="W31" s="22">
        <f>U31-V31</f>
        <v>2.4000000000000004</v>
      </c>
      <c r="X31" s="24">
        <f t="shared" si="38"/>
        <v>4.92</v>
      </c>
      <c r="Y31" s="24">
        <f t="shared" si="38"/>
        <v>5.2480000000000002</v>
      </c>
      <c r="Z31" s="24">
        <f t="shared" si="35"/>
        <v>25.820159999999998</v>
      </c>
    </row>
    <row r="32" spans="1:26" x14ac:dyDescent="0.25">
      <c r="A32" s="19">
        <f t="shared" si="25"/>
        <v>30</v>
      </c>
      <c r="B32" s="19" t="s">
        <v>43</v>
      </c>
      <c r="C32" s="20" t="s">
        <v>30</v>
      </c>
      <c r="D32" s="19" t="s">
        <v>216</v>
      </c>
      <c r="E32" s="19" t="s">
        <v>203</v>
      </c>
      <c r="F32" s="19" t="s">
        <v>246</v>
      </c>
      <c r="G32" s="19" t="s">
        <v>187</v>
      </c>
      <c r="H32" s="19" t="s">
        <v>188</v>
      </c>
      <c r="I32" s="19" t="str">
        <f t="shared" si="26"/>
        <v>Unpaid North</v>
      </c>
      <c r="J32" s="19" t="str">
        <f t="shared" si="27"/>
        <v>UN</v>
      </c>
      <c r="K32" s="19" t="s">
        <v>3</v>
      </c>
      <c r="L32" s="19" t="s">
        <v>6</v>
      </c>
      <c r="M32" s="19" t="str">
        <f>K32&amp;" "&amp;L32</f>
        <v>Kiosk Small</v>
      </c>
      <c r="N32" s="19" t="str">
        <f t="shared" si="29"/>
        <v>KS</v>
      </c>
      <c r="O32" s="19" t="s">
        <v>189</v>
      </c>
      <c r="P32" s="19" t="s">
        <v>191</v>
      </c>
      <c r="Q32" s="20" t="str">
        <f>B32&amp;"-"&amp;D32&amp;"-"&amp;F32&amp;"-"&amp;J32&amp;"-"&amp;N32&amp;"-"&amp;P32</f>
        <v>L2A-LO-CC-UN-KS-1B</v>
      </c>
      <c r="R32" s="20" t="str">
        <f t="shared" si="37"/>
        <v>UN-KS-1B</v>
      </c>
      <c r="S32" s="21">
        <v>1.5</v>
      </c>
      <c r="T32" s="21">
        <v>1.6</v>
      </c>
      <c r="U32" s="22">
        <f>S32*T32</f>
        <v>2.4000000000000004</v>
      </c>
      <c r="V32" s="23">
        <v>0</v>
      </c>
      <c r="W32" s="22">
        <f>U32-V32</f>
        <v>2.4000000000000004</v>
      </c>
      <c r="X32" s="24">
        <f t="shared" si="38"/>
        <v>4.92</v>
      </c>
      <c r="Y32" s="24">
        <f t="shared" si="38"/>
        <v>5.2480000000000002</v>
      </c>
      <c r="Z32" s="24">
        <f t="shared" si="35"/>
        <v>25.820159999999998</v>
      </c>
    </row>
    <row r="33" spans="1:26" x14ac:dyDescent="0.25">
      <c r="A33" s="19">
        <f t="shared" si="25"/>
        <v>31</v>
      </c>
      <c r="B33" s="19" t="s">
        <v>43</v>
      </c>
      <c r="C33" s="20" t="s">
        <v>30</v>
      </c>
      <c r="D33" s="19" t="s">
        <v>216</v>
      </c>
      <c r="E33" s="19" t="s">
        <v>203</v>
      </c>
      <c r="F33" s="19" t="s">
        <v>246</v>
      </c>
      <c r="G33" s="19" t="s">
        <v>187</v>
      </c>
      <c r="H33" s="19" t="s">
        <v>188</v>
      </c>
      <c r="I33" s="19" t="str">
        <f t="shared" si="26"/>
        <v>Unpaid North</v>
      </c>
      <c r="J33" s="19" t="str">
        <f t="shared" si="27"/>
        <v>UN</v>
      </c>
      <c r="K33" s="19" t="s">
        <v>3</v>
      </c>
      <c r="L33" s="19" t="s">
        <v>9</v>
      </c>
      <c r="M33" s="19" t="str">
        <f>K33&amp;" "&amp;L33</f>
        <v>Kiosk Medium</v>
      </c>
      <c r="N33" s="19" t="str">
        <f t="shared" si="29"/>
        <v>KM</v>
      </c>
      <c r="O33" s="19" t="s">
        <v>192</v>
      </c>
      <c r="P33" s="19" t="s">
        <v>193</v>
      </c>
      <c r="Q33" s="20" t="str">
        <f>B33&amp;"-"&amp;D33&amp;"-"&amp;F33&amp;"-"&amp;J33&amp;"-"&amp;N33&amp;"-"&amp;P33</f>
        <v>L2A-LO-CC-UN-KM-1A+B</v>
      </c>
      <c r="R33" s="20" t="str">
        <f t="shared" si="37"/>
        <v>UN-KM-1A+B</v>
      </c>
      <c r="S33" s="21">
        <v>1.5</v>
      </c>
      <c r="T33" s="21">
        <f>1.6*2</f>
        <v>3.2</v>
      </c>
      <c r="U33" s="22">
        <f>S33*T33</f>
        <v>4.8000000000000007</v>
      </c>
      <c r="V33" s="23">
        <v>0</v>
      </c>
      <c r="W33" s="22">
        <f>U33-V33</f>
        <v>4.8000000000000007</v>
      </c>
      <c r="X33" s="24">
        <f t="shared" si="38"/>
        <v>4.92</v>
      </c>
      <c r="Y33" s="24">
        <f t="shared" si="38"/>
        <v>10.496</v>
      </c>
      <c r="Z33" s="24">
        <f t="shared" si="35"/>
        <v>51.640319999999996</v>
      </c>
    </row>
    <row r="34" spans="1:26" x14ac:dyDescent="0.25">
      <c r="A34" s="25">
        <f t="shared" si="25"/>
        <v>32</v>
      </c>
      <c r="B34" s="25" t="s">
        <v>43</v>
      </c>
      <c r="C34" s="4" t="s">
        <v>30</v>
      </c>
      <c r="D34" s="25" t="s">
        <v>216</v>
      </c>
      <c r="E34" s="25" t="s">
        <v>203</v>
      </c>
      <c r="F34" s="25" t="s">
        <v>246</v>
      </c>
      <c r="G34" s="25" t="s">
        <v>204</v>
      </c>
      <c r="H34" s="25" t="s">
        <v>197</v>
      </c>
      <c r="I34" s="25" t="str">
        <f t="shared" si="26"/>
        <v>Paid Middle</v>
      </c>
      <c r="J34" s="25" t="str">
        <f t="shared" si="27"/>
        <v>PM</v>
      </c>
      <c r="K34" s="25" t="s">
        <v>3</v>
      </c>
      <c r="L34" s="25" t="s">
        <v>8</v>
      </c>
      <c r="M34" s="25" t="str">
        <f t="shared" ref="M34:M44" si="39">K34&amp;" "&amp;L34</f>
        <v>Kiosk Large</v>
      </c>
      <c r="N34" s="25" t="str">
        <f t="shared" si="29"/>
        <v>KL</v>
      </c>
      <c r="O34" s="25" t="s">
        <v>189</v>
      </c>
      <c r="P34" s="25" t="s">
        <v>190</v>
      </c>
      <c r="Q34" s="4" t="str">
        <f t="shared" ref="Q34:Q44" si="40">B34&amp;"-"&amp;D34&amp;"-"&amp;F34&amp;"-"&amp;J34&amp;"-"&amp;N34&amp;"-"&amp;P34</f>
        <v>L2A-LO-CC-PM-KL-1A</v>
      </c>
      <c r="R34" s="4" t="str">
        <f t="shared" si="37"/>
        <v>PM-KL-1A</v>
      </c>
      <c r="S34" s="26">
        <v>3</v>
      </c>
      <c r="T34" s="26">
        <v>3.1</v>
      </c>
      <c r="U34" s="27">
        <f t="shared" ref="U34:U44" si="41">S34*T34</f>
        <v>9.3000000000000007</v>
      </c>
      <c r="V34" s="28">
        <v>0</v>
      </c>
      <c r="W34" s="27">
        <f t="shared" ref="W34:W44" si="42">U34-V34</f>
        <v>9.3000000000000007</v>
      </c>
      <c r="X34" s="29">
        <f t="shared" si="38"/>
        <v>9.84</v>
      </c>
      <c r="Y34" s="29">
        <f t="shared" si="38"/>
        <v>10.167999999999999</v>
      </c>
      <c r="Z34" s="29">
        <f t="shared" si="35"/>
        <v>100.05311999999999</v>
      </c>
    </row>
    <row r="35" spans="1:26" x14ac:dyDescent="0.25">
      <c r="A35" s="25">
        <f t="shared" si="25"/>
        <v>33</v>
      </c>
      <c r="B35" s="25" t="s">
        <v>43</v>
      </c>
      <c r="C35" s="4" t="s">
        <v>30</v>
      </c>
      <c r="D35" s="25" t="s">
        <v>216</v>
      </c>
      <c r="E35" s="25" t="s">
        <v>203</v>
      </c>
      <c r="F35" s="25" t="s">
        <v>246</v>
      </c>
      <c r="G35" s="25" t="s">
        <v>204</v>
      </c>
      <c r="H35" s="25" t="s">
        <v>197</v>
      </c>
      <c r="I35" s="25" t="str">
        <f t="shared" si="26"/>
        <v>Paid Middle</v>
      </c>
      <c r="J35" s="25" t="str">
        <f t="shared" si="27"/>
        <v>PM</v>
      </c>
      <c r="K35" s="25" t="s">
        <v>3</v>
      </c>
      <c r="L35" s="25" t="s">
        <v>8</v>
      </c>
      <c r="M35" s="25" t="str">
        <f t="shared" si="39"/>
        <v>Kiosk Large</v>
      </c>
      <c r="N35" s="25" t="str">
        <f t="shared" si="29"/>
        <v>KL</v>
      </c>
      <c r="O35" s="25" t="s">
        <v>189</v>
      </c>
      <c r="P35" s="25" t="s">
        <v>191</v>
      </c>
      <c r="Q35" s="4" t="str">
        <f t="shared" si="40"/>
        <v>L2A-LO-CC-PM-KL-1B</v>
      </c>
      <c r="R35" s="4" t="str">
        <f t="shared" si="37"/>
        <v>PM-KL-1B</v>
      </c>
      <c r="S35" s="26">
        <v>3</v>
      </c>
      <c r="T35" s="26">
        <v>3.1</v>
      </c>
      <c r="U35" s="27">
        <f t="shared" si="41"/>
        <v>9.3000000000000007</v>
      </c>
      <c r="V35" s="28">
        <v>0</v>
      </c>
      <c r="W35" s="27">
        <f t="shared" si="42"/>
        <v>9.3000000000000007</v>
      </c>
      <c r="X35" s="29">
        <f t="shared" si="38"/>
        <v>9.84</v>
      </c>
      <c r="Y35" s="29">
        <f t="shared" si="38"/>
        <v>10.167999999999999</v>
      </c>
      <c r="Z35" s="29">
        <f t="shared" si="35"/>
        <v>100.05311999999999</v>
      </c>
    </row>
    <row r="36" spans="1:26" x14ac:dyDescent="0.25">
      <c r="A36" s="25">
        <f t="shared" si="25"/>
        <v>34</v>
      </c>
      <c r="B36" s="25" t="s">
        <v>43</v>
      </c>
      <c r="C36" s="4" t="s">
        <v>30</v>
      </c>
      <c r="D36" s="25" t="s">
        <v>216</v>
      </c>
      <c r="E36" s="25" t="s">
        <v>203</v>
      </c>
      <c r="F36" s="25" t="s">
        <v>246</v>
      </c>
      <c r="G36" s="25" t="s">
        <v>204</v>
      </c>
      <c r="H36" s="25" t="s">
        <v>197</v>
      </c>
      <c r="I36" s="25" t="str">
        <f t="shared" si="26"/>
        <v>Paid Middle</v>
      </c>
      <c r="J36" s="25" t="str">
        <f t="shared" si="27"/>
        <v>PM</v>
      </c>
      <c r="K36" s="25" t="s">
        <v>3</v>
      </c>
      <c r="L36" s="25" t="s">
        <v>8</v>
      </c>
      <c r="M36" s="25" t="str">
        <f t="shared" si="39"/>
        <v>Kiosk Large</v>
      </c>
      <c r="N36" s="25" t="str">
        <f t="shared" si="29"/>
        <v>KL</v>
      </c>
      <c r="O36" s="25" t="s">
        <v>192</v>
      </c>
      <c r="P36" s="25" t="s">
        <v>193</v>
      </c>
      <c r="Q36" s="4" t="str">
        <f t="shared" si="40"/>
        <v>L2A-LO-CC-PM-KL-1A+B</v>
      </c>
      <c r="R36" s="4" t="str">
        <f t="shared" si="37"/>
        <v>PM-KL-1A+B</v>
      </c>
      <c r="S36" s="26">
        <v>3</v>
      </c>
      <c r="T36" s="26">
        <f>3.1*2</f>
        <v>6.2</v>
      </c>
      <c r="U36" s="27">
        <f t="shared" si="41"/>
        <v>18.600000000000001</v>
      </c>
      <c r="V36" s="28">
        <v>0</v>
      </c>
      <c r="W36" s="27">
        <f t="shared" si="42"/>
        <v>18.600000000000001</v>
      </c>
      <c r="X36" s="29">
        <f t="shared" si="38"/>
        <v>9.84</v>
      </c>
      <c r="Y36" s="29">
        <f t="shared" si="38"/>
        <v>20.335999999999999</v>
      </c>
      <c r="Z36" s="29">
        <f t="shared" si="35"/>
        <v>200.10623999999999</v>
      </c>
    </row>
    <row r="37" spans="1:26" x14ac:dyDescent="0.25">
      <c r="A37" s="25">
        <f t="shared" si="25"/>
        <v>35</v>
      </c>
      <c r="B37" s="25" t="s">
        <v>43</v>
      </c>
      <c r="C37" s="4" t="s">
        <v>30</v>
      </c>
      <c r="D37" s="25" t="s">
        <v>216</v>
      </c>
      <c r="E37" s="25" t="s">
        <v>203</v>
      </c>
      <c r="F37" s="25" t="s">
        <v>246</v>
      </c>
      <c r="G37" s="25" t="s">
        <v>204</v>
      </c>
      <c r="H37" s="25" t="s">
        <v>197</v>
      </c>
      <c r="I37" s="25" t="str">
        <f t="shared" si="26"/>
        <v>Paid Middle</v>
      </c>
      <c r="J37" s="25" t="str">
        <f t="shared" si="27"/>
        <v>PM</v>
      </c>
      <c r="K37" s="25" t="s">
        <v>3</v>
      </c>
      <c r="L37" s="25" t="s">
        <v>9</v>
      </c>
      <c r="M37" s="25" t="str">
        <f t="shared" si="39"/>
        <v>Kiosk Medium</v>
      </c>
      <c r="N37" s="25" t="str">
        <f t="shared" si="29"/>
        <v>KM</v>
      </c>
      <c r="O37" s="25" t="s">
        <v>189</v>
      </c>
      <c r="P37" s="25" t="s">
        <v>190</v>
      </c>
      <c r="Q37" s="4" t="str">
        <f t="shared" si="40"/>
        <v>L2A-LO-CC-PM-KM-1A</v>
      </c>
      <c r="R37" s="4" t="str">
        <f t="shared" si="37"/>
        <v>PM-KM-1A</v>
      </c>
      <c r="S37" s="26">
        <v>3</v>
      </c>
      <c r="T37" s="26">
        <v>1.55</v>
      </c>
      <c r="U37" s="27">
        <f t="shared" si="41"/>
        <v>4.6500000000000004</v>
      </c>
      <c r="V37" s="28">
        <v>0</v>
      </c>
      <c r="W37" s="27">
        <f t="shared" si="42"/>
        <v>4.6500000000000004</v>
      </c>
      <c r="X37" s="29">
        <f t="shared" si="38"/>
        <v>9.84</v>
      </c>
      <c r="Y37" s="29">
        <f t="shared" si="38"/>
        <v>5.0839999999999996</v>
      </c>
      <c r="Z37" s="29">
        <f t="shared" si="35"/>
        <v>50.026559999999996</v>
      </c>
    </row>
    <row r="38" spans="1:26" x14ac:dyDescent="0.25">
      <c r="A38" s="25">
        <f t="shared" si="25"/>
        <v>36</v>
      </c>
      <c r="B38" s="25" t="s">
        <v>43</v>
      </c>
      <c r="C38" s="4" t="s">
        <v>30</v>
      </c>
      <c r="D38" s="25" t="s">
        <v>216</v>
      </c>
      <c r="E38" s="25" t="s">
        <v>203</v>
      </c>
      <c r="F38" s="25" t="s">
        <v>246</v>
      </c>
      <c r="G38" s="25" t="s">
        <v>204</v>
      </c>
      <c r="H38" s="25" t="s">
        <v>197</v>
      </c>
      <c r="I38" s="25" t="str">
        <f t="shared" si="26"/>
        <v>Paid Middle</v>
      </c>
      <c r="J38" s="25" t="str">
        <f t="shared" si="27"/>
        <v>PM</v>
      </c>
      <c r="K38" s="25" t="s">
        <v>3</v>
      </c>
      <c r="L38" s="25" t="s">
        <v>9</v>
      </c>
      <c r="M38" s="25" t="str">
        <f t="shared" si="39"/>
        <v>Kiosk Medium</v>
      </c>
      <c r="N38" s="25" t="str">
        <f t="shared" si="29"/>
        <v>KM</v>
      </c>
      <c r="O38" s="25" t="s">
        <v>189</v>
      </c>
      <c r="P38" s="25" t="s">
        <v>191</v>
      </c>
      <c r="Q38" s="4" t="str">
        <f t="shared" si="40"/>
        <v>L2A-LO-CC-PM-KM-1B</v>
      </c>
      <c r="R38" s="4" t="str">
        <f t="shared" si="37"/>
        <v>PM-KM-1B</v>
      </c>
      <c r="S38" s="26">
        <v>3</v>
      </c>
      <c r="T38" s="26">
        <v>1.55</v>
      </c>
      <c r="U38" s="27">
        <f t="shared" si="41"/>
        <v>4.6500000000000004</v>
      </c>
      <c r="V38" s="28">
        <v>0</v>
      </c>
      <c r="W38" s="27">
        <f t="shared" si="42"/>
        <v>4.6500000000000004</v>
      </c>
      <c r="X38" s="29">
        <f t="shared" si="38"/>
        <v>9.84</v>
      </c>
      <c r="Y38" s="29">
        <f t="shared" si="38"/>
        <v>5.0839999999999996</v>
      </c>
      <c r="Z38" s="29">
        <f t="shared" si="35"/>
        <v>50.026559999999996</v>
      </c>
    </row>
    <row r="39" spans="1:26" x14ac:dyDescent="0.25">
      <c r="A39" s="25">
        <f t="shared" si="25"/>
        <v>37</v>
      </c>
      <c r="B39" s="25" t="s">
        <v>43</v>
      </c>
      <c r="C39" s="4" t="s">
        <v>30</v>
      </c>
      <c r="D39" s="25" t="s">
        <v>216</v>
      </c>
      <c r="E39" s="25" t="s">
        <v>203</v>
      </c>
      <c r="F39" s="25" t="s">
        <v>246</v>
      </c>
      <c r="G39" s="25" t="s">
        <v>204</v>
      </c>
      <c r="H39" s="25" t="s">
        <v>197</v>
      </c>
      <c r="I39" s="25" t="str">
        <f t="shared" si="26"/>
        <v>Paid Middle</v>
      </c>
      <c r="J39" s="25" t="str">
        <f t="shared" si="27"/>
        <v>PM</v>
      </c>
      <c r="K39" s="25" t="s">
        <v>3</v>
      </c>
      <c r="L39" s="25" t="s">
        <v>9</v>
      </c>
      <c r="M39" s="25" t="str">
        <f t="shared" si="39"/>
        <v>Kiosk Medium</v>
      </c>
      <c r="N39" s="25" t="str">
        <f t="shared" si="29"/>
        <v>KM</v>
      </c>
      <c r="O39" s="25" t="s">
        <v>189</v>
      </c>
      <c r="P39" s="25" t="s">
        <v>194</v>
      </c>
      <c r="Q39" s="4" t="str">
        <f t="shared" si="40"/>
        <v>L2A-LO-CC-PM-KM-1C</v>
      </c>
      <c r="R39" s="4" t="str">
        <f t="shared" si="37"/>
        <v>PM-KM-1C</v>
      </c>
      <c r="S39" s="26">
        <v>3</v>
      </c>
      <c r="T39" s="26">
        <v>1.55</v>
      </c>
      <c r="U39" s="27">
        <f t="shared" si="41"/>
        <v>4.6500000000000004</v>
      </c>
      <c r="V39" s="28">
        <v>0</v>
      </c>
      <c r="W39" s="27">
        <f t="shared" si="42"/>
        <v>4.6500000000000004</v>
      </c>
      <c r="X39" s="29">
        <f t="shared" si="38"/>
        <v>9.84</v>
      </c>
      <c r="Y39" s="29">
        <f t="shared" si="38"/>
        <v>5.0839999999999996</v>
      </c>
      <c r="Z39" s="29">
        <f t="shared" si="35"/>
        <v>50.026559999999996</v>
      </c>
    </row>
    <row r="40" spans="1:26" x14ac:dyDescent="0.25">
      <c r="A40" s="25">
        <f t="shared" si="25"/>
        <v>38</v>
      </c>
      <c r="B40" s="25" t="s">
        <v>43</v>
      </c>
      <c r="C40" s="4" t="s">
        <v>30</v>
      </c>
      <c r="D40" s="25" t="s">
        <v>216</v>
      </c>
      <c r="E40" s="25" t="s">
        <v>203</v>
      </c>
      <c r="F40" s="25" t="s">
        <v>246</v>
      </c>
      <c r="G40" s="25" t="s">
        <v>204</v>
      </c>
      <c r="H40" s="25" t="s">
        <v>197</v>
      </c>
      <c r="I40" s="25" t="str">
        <f t="shared" si="26"/>
        <v>Paid Middle</v>
      </c>
      <c r="J40" s="25" t="str">
        <f t="shared" si="27"/>
        <v>PM</v>
      </c>
      <c r="K40" s="25" t="s">
        <v>3</v>
      </c>
      <c r="L40" s="25" t="s">
        <v>9</v>
      </c>
      <c r="M40" s="25" t="str">
        <f t="shared" si="39"/>
        <v>Kiosk Medium</v>
      </c>
      <c r="N40" s="25" t="str">
        <f t="shared" si="29"/>
        <v>KM</v>
      </c>
      <c r="O40" s="25" t="s">
        <v>189</v>
      </c>
      <c r="P40" s="25" t="s">
        <v>195</v>
      </c>
      <c r="Q40" s="4" t="str">
        <f t="shared" si="40"/>
        <v>L2A-LO-CC-PM-KM-1D</v>
      </c>
      <c r="R40" s="4" t="str">
        <f t="shared" si="37"/>
        <v>PM-KM-1D</v>
      </c>
      <c r="S40" s="26">
        <v>3</v>
      </c>
      <c r="T40" s="26">
        <v>1.55</v>
      </c>
      <c r="U40" s="27">
        <f t="shared" si="41"/>
        <v>4.6500000000000004</v>
      </c>
      <c r="V40" s="28">
        <v>0</v>
      </c>
      <c r="W40" s="27">
        <f t="shared" si="42"/>
        <v>4.6500000000000004</v>
      </c>
      <c r="X40" s="29">
        <f t="shared" si="38"/>
        <v>9.84</v>
      </c>
      <c r="Y40" s="29">
        <f t="shared" si="38"/>
        <v>5.0839999999999996</v>
      </c>
      <c r="Z40" s="29">
        <f t="shared" si="35"/>
        <v>50.026559999999996</v>
      </c>
    </row>
    <row r="41" spans="1:26" x14ac:dyDescent="0.25">
      <c r="A41" s="25">
        <f t="shared" si="25"/>
        <v>39</v>
      </c>
      <c r="B41" s="25" t="s">
        <v>43</v>
      </c>
      <c r="C41" s="4" t="s">
        <v>30</v>
      </c>
      <c r="D41" s="25" t="s">
        <v>216</v>
      </c>
      <c r="E41" s="25" t="s">
        <v>203</v>
      </c>
      <c r="F41" s="25" t="s">
        <v>246</v>
      </c>
      <c r="G41" s="25" t="s">
        <v>204</v>
      </c>
      <c r="H41" s="25" t="s">
        <v>197</v>
      </c>
      <c r="I41" s="25" t="str">
        <f t="shared" si="26"/>
        <v>Paid Middle</v>
      </c>
      <c r="J41" s="25" t="str">
        <f t="shared" si="27"/>
        <v>PM</v>
      </c>
      <c r="K41" s="25" t="s">
        <v>3</v>
      </c>
      <c r="L41" s="25" t="s">
        <v>8</v>
      </c>
      <c r="M41" s="25" t="str">
        <f t="shared" si="39"/>
        <v>Kiosk Large</v>
      </c>
      <c r="N41" s="25" t="str">
        <f t="shared" si="29"/>
        <v>KL</v>
      </c>
      <c r="O41" s="25" t="s">
        <v>192</v>
      </c>
      <c r="P41" s="25" t="s">
        <v>196</v>
      </c>
      <c r="Q41" s="4" t="str">
        <f t="shared" si="40"/>
        <v>L2A-LO-CC-PM-KL-1AtoD</v>
      </c>
      <c r="R41" s="4" t="str">
        <f t="shared" si="37"/>
        <v>PM-KL-1AtoD</v>
      </c>
      <c r="S41" s="26">
        <v>3</v>
      </c>
      <c r="T41" s="26">
        <f>1.55*4</f>
        <v>6.2</v>
      </c>
      <c r="U41" s="27">
        <f t="shared" si="41"/>
        <v>18.600000000000001</v>
      </c>
      <c r="V41" s="28">
        <v>0</v>
      </c>
      <c r="W41" s="27">
        <f t="shared" si="42"/>
        <v>18.600000000000001</v>
      </c>
      <c r="X41" s="29">
        <f t="shared" si="38"/>
        <v>9.84</v>
      </c>
      <c r="Y41" s="29">
        <f t="shared" si="38"/>
        <v>20.335999999999999</v>
      </c>
      <c r="Z41" s="29">
        <f t="shared" si="35"/>
        <v>200.10623999999999</v>
      </c>
    </row>
    <row r="42" spans="1:26" x14ac:dyDescent="0.25">
      <c r="A42" s="25">
        <f t="shared" si="25"/>
        <v>40</v>
      </c>
      <c r="B42" s="25" t="s">
        <v>43</v>
      </c>
      <c r="C42" s="4" t="s">
        <v>30</v>
      </c>
      <c r="D42" s="25" t="s">
        <v>216</v>
      </c>
      <c r="E42" s="25" t="s">
        <v>203</v>
      </c>
      <c r="F42" s="25" t="s">
        <v>246</v>
      </c>
      <c r="G42" s="25" t="s">
        <v>204</v>
      </c>
      <c r="H42" s="25" t="s">
        <v>197</v>
      </c>
      <c r="I42" s="25" t="str">
        <f t="shared" si="26"/>
        <v>Paid Middle</v>
      </c>
      <c r="J42" s="25" t="str">
        <f t="shared" si="27"/>
        <v>PM</v>
      </c>
      <c r="K42" s="25" t="s">
        <v>3</v>
      </c>
      <c r="L42" s="25" t="s">
        <v>8</v>
      </c>
      <c r="M42" s="25" t="str">
        <f t="shared" si="39"/>
        <v>Kiosk Large</v>
      </c>
      <c r="N42" s="25" t="str">
        <f t="shared" si="29"/>
        <v>KL</v>
      </c>
      <c r="O42" s="25" t="s">
        <v>189</v>
      </c>
      <c r="P42" s="25" t="s">
        <v>199</v>
      </c>
      <c r="Q42" s="4" t="str">
        <f t="shared" si="40"/>
        <v>L2A-LO-CC-PM-KL-2A</v>
      </c>
      <c r="R42" s="4" t="str">
        <f t="shared" si="37"/>
        <v>PM-KL-2A</v>
      </c>
      <c r="S42" s="26">
        <v>3</v>
      </c>
      <c r="T42" s="26">
        <v>3.1</v>
      </c>
      <c r="U42" s="27">
        <f t="shared" si="41"/>
        <v>9.3000000000000007</v>
      </c>
      <c r="V42" s="28">
        <v>0</v>
      </c>
      <c r="W42" s="27">
        <f t="shared" si="42"/>
        <v>9.3000000000000007</v>
      </c>
      <c r="X42" s="29">
        <f t="shared" si="38"/>
        <v>9.84</v>
      </c>
      <c r="Y42" s="29">
        <f t="shared" si="38"/>
        <v>10.167999999999999</v>
      </c>
      <c r="Z42" s="29">
        <f t="shared" si="35"/>
        <v>100.05311999999999</v>
      </c>
    </row>
    <row r="43" spans="1:26" x14ac:dyDescent="0.25">
      <c r="A43" s="25">
        <f t="shared" si="25"/>
        <v>41</v>
      </c>
      <c r="B43" s="25" t="s">
        <v>43</v>
      </c>
      <c r="C43" s="4" t="s">
        <v>30</v>
      </c>
      <c r="D43" s="25" t="s">
        <v>216</v>
      </c>
      <c r="E43" s="25" t="s">
        <v>203</v>
      </c>
      <c r="F43" s="25" t="s">
        <v>246</v>
      </c>
      <c r="G43" s="25" t="s">
        <v>204</v>
      </c>
      <c r="H43" s="25" t="s">
        <v>197</v>
      </c>
      <c r="I43" s="25" t="str">
        <f t="shared" si="26"/>
        <v>Paid Middle</v>
      </c>
      <c r="J43" s="25" t="str">
        <f t="shared" si="27"/>
        <v>PM</v>
      </c>
      <c r="K43" s="25" t="s">
        <v>3</v>
      </c>
      <c r="L43" s="25" t="s">
        <v>8</v>
      </c>
      <c r="M43" s="25" t="str">
        <f t="shared" si="39"/>
        <v>Kiosk Large</v>
      </c>
      <c r="N43" s="25" t="str">
        <f t="shared" si="29"/>
        <v>KL</v>
      </c>
      <c r="O43" s="25" t="s">
        <v>189</v>
      </c>
      <c r="P43" s="25" t="s">
        <v>200</v>
      </c>
      <c r="Q43" s="4" t="str">
        <f t="shared" si="40"/>
        <v>L2A-LO-CC-PM-KL-2B</v>
      </c>
      <c r="R43" s="4" t="str">
        <f t="shared" si="37"/>
        <v>PM-KL-2B</v>
      </c>
      <c r="S43" s="26">
        <v>3</v>
      </c>
      <c r="T43" s="26">
        <v>3.1</v>
      </c>
      <c r="U43" s="27">
        <f t="shared" si="41"/>
        <v>9.3000000000000007</v>
      </c>
      <c r="V43" s="28">
        <v>0</v>
      </c>
      <c r="W43" s="27">
        <f t="shared" si="42"/>
        <v>9.3000000000000007</v>
      </c>
      <c r="X43" s="29">
        <f t="shared" si="38"/>
        <v>9.84</v>
      </c>
      <c r="Y43" s="29">
        <f t="shared" si="38"/>
        <v>10.167999999999999</v>
      </c>
      <c r="Z43" s="29">
        <f t="shared" si="35"/>
        <v>100.05311999999999</v>
      </c>
    </row>
    <row r="44" spans="1:26" x14ac:dyDescent="0.25">
      <c r="A44" s="25">
        <f t="shared" si="25"/>
        <v>42</v>
      </c>
      <c r="B44" s="25" t="s">
        <v>43</v>
      </c>
      <c r="C44" s="4" t="s">
        <v>30</v>
      </c>
      <c r="D44" s="25" t="s">
        <v>216</v>
      </c>
      <c r="E44" s="25" t="s">
        <v>203</v>
      </c>
      <c r="F44" s="25" t="s">
        <v>246</v>
      </c>
      <c r="G44" s="25" t="s">
        <v>204</v>
      </c>
      <c r="H44" s="25" t="s">
        <v>197</v>
      </c>
      <c r="I44" s="25" t="str">
        <f t="shared" si="26"/>
        <v>Paid Middle</v>
      </c>
      <c r="J44" s="25" t="str">
        <f t="shared" si="27"/>
        <v>PM</v>
      </c>
      <c r="K44" s="25" t="s">
        <v>3</v>
      </c>
      <c r="L44" s="25" t="s">
        <v>8</v>
      </c>
      <c r="M44" s="25" t="str">
        <f t="shared" si="39"/>
        <v>Kiosk Large</v>
      </c>
      <c r="N44" s="25" t="str">
        <f t="shared" si="29"/>
        <v>KL</v>
      </c>
      <c r="O44" s="25" t="s">
        <v>192</v>
      </c>
      <c r="P44" s="25" t="s">
        <v>201</v>
      </c>
      <c r="Q44" s="4" t="str">
        <f t="shared" si="40"/>
        <v>L2A-LO-CC-PM-KL-2A+B</v>
      </c>
      <c r="R44" s="4" t="str">
        <f t="shared" si="37"/>
        <v>PM-KL-2A+B</v>
      </c>
      <c r="S44" s="26">
        <v>3</v>
      </c>
      <c r="T44" s="26">
        <f>3.1*2</f>
        <v>6.2</v>
      </c>
      <c r="U44" s="27">
        <f t="shared" si="41"/>
        <v>18.600000000000001</v>
      </c>
      <c r="V44" s="28">
        <v>0</v>
      </c>
      <c r="W44" s="27">
        <f t="shared" si="42"/>
        <v>18.600000000000001</v>
      </c>
      <c r="X44" s="29">
        <f t="shared" si="38"/>
        <v>9.84</v>
      </c>
      <c r="Y44" s="29">
        <f t="shared" si="38"/>
        <v>20.335999999999999</v>
      </c>
      <c r="Z44" s="29">
        <f t="shared" si="35"/>
        <v>200.10623999999999</v>
      </c>
    </row>
    <row r="45" spans="1:26" x14ac:dyDescent="0.25">
      <c r="A45" s="19">
        <f t="shared" si="25"/>
        <v>43</v>
      </c>
      <c r="B45" s="19" t="s">
        <v>43</v>
      </c>
      <c r="C45" s="20" t="s">
        <v>30</v>
      </c>
      <c r="D45" s="19" t="s">
        <v>216</v>
      </c>
      <c r="E45" s="19" t="s">
        <v>203</v>
      </c>
      <c r="F45" s="19" t="s">
        <v>246</v>
      </c>
      <c r="G45" s="19" t="s">
        <v>187</v>
      </c>
      <c r="H45" s="19" t="s">
        <v>198</v>
      </c>
      <c r="I45" s="19" t="str">
        <f t="shared" si="26"/>
        <v>Unpaid South</v>
      </c>
      <c r="J45" s="19" t="str">
        <f t="shared" si="27"/>
        <v>US</v>
      </c>
      <c r="K45" s="19" t="s">
        <v>4</v>
      </c>
      <c r="L45" s="19" t="s">
        <v>6</v>
      </c>
      <c r="M45" s="19" t="str">
        <f>K45&amp;" "&amp;L45</f>
        <v>Block Small</v>
      </c>
      <c r="N45" s="19" t="str">
        <f t="shared" si="29"/>
        <v>BS</v>
      </c>
      <c r="O45" s="19" t="s">
        <v>189</v>
      </c>
      <c r="P45" s="19">
        <v>1</v>
      </c>
      <c r="Q45" s="20" t="str">
        <f>B45&amp;"-"&amp;D45&amp;"-"&amp;F45&amp;"-"&amp;J45&amp;"-"&amp;N45&amp;"-"&amp;P45</f>
        <v>L2A-LO-CC-US-BS-1</v>
      </c>
      <c r="R45" s="20" t="str">
        <f t="shared" si="37"/>
        <v>US-BS-1</v>
      </c>
      <c r="S45" s="21">
        <v>22.895</v>
      </c>
      <c r="T45" s="21">
        <v>14.37</v>
      </c>
      <c r="U45" s="24">
        <f>S45*T45</f>
        <v>329.00115</v>
      </c>
      <c r="V45" s="23">
        <f>14.085*7.85+4</f>
        <v>114.56725</v>
      </c>
      <c r="W45" s="24">
        <f>U45-V45</f>
        <v>214.43389999999999</v>
      </c>
      <c r="X45" s="24">
        <f t="shared" si="38"/>
        <v>75.09559999999999</v>
      </c>
      <c r="Y45" s="24">
        <f t="shared" si="38"/>
        <v>47.133599999999994</v>
      </c>
      <c r="Z45" s="24">
        <f t="shared" si="35"/>
        <v>2306.9656697599994</v>
      </c>
    </row>
    <row r="46" spans="1:26" x14ac:dyDescent="0.25">
      <c r="A46" s="19">
        <f t="shared" si="25"/>
        <v>44</v>
      </c>
      <c r="B46" s="19" t="s">
        <v>43</v>
      </c>
      <c r="C46" s="20" t="s">
        <v>30</v>
      </c>
      <c r="D46" s="19" t="s">
        <v>216</v>
      </c>
      <c r="E46" s="19" t="s">
        <v>203</v>
      </c>
      <c r="F46" s="19" t="s">
        <v>246</v>
      </c>
      <c r="G46" s="19" t="s">
        <v>187</v>
      </c>
      <c r="H46" s="19" t="s">
        <v>198</v>
      </c>
      <c r="I46" s="19" t="str">
        <f t="shared" si="26"/>
        <v>Unpaid South</v>
      </c>
      <c r="J46" s="19" t="str">
        <f t="shared" si="27"/>
        <v>US</v>
      </c>
      <c r="K46" s="19" t="s">
        <v>3</v>
      </c>
      <c r="L46" s="19" t="s">
        <v>6</v>
      </c>
      <c r="M46" s="19" t="str">
        <f>K46&amp;" "&amp;L46</f>
        <v>Kiosk Small</v>
      </c>
      <c r="N46" s="19" t="str">
        <f t="shared" si="29"/>
        <v>KS</v>
      </c>
      <c r="O46" s="19" t="s">
        <v>189</v>
      </c>
      <c r="P46" s="19">
        <v>1</v>
      </c>
      <c r="Q46" s="20" t="str">
        <f>B46&amp;"-"&amp;D46&amp;"-"&amp;F46&amp;"-"&amp;J46&amp;"-"&amp;N46&amp;"-"&amp;P46</f>
        <v>L2A-LO-CC-US-KS-1</v>
      </c>
      <c r="R46" s="20" t="str">
        <f t="shared" si="37"/>
        <v>US-KS-1</v>
      </c>
      <c r="S46" s="21">
        <v>1.5</v>
      </c>
      <c r="T46" s="21">
        <v>1.6</v>
      </c>
      <c r="U46" s="22">
        <f>S46*T46</f>
        <v>2.4000000000000004</v>
      </c>
      <c r="V46" s="23">
        <v>0</v>
      </c>
      <c r="W46" s="22">
        <f>U46-V46</f>
        <v>2.4000000000000004</v>
      </c>
      <c r="X46" s="24">
        <f t="shared" ref="X46:Y46" si="43">S46*X$1</f>
        <v>4.92</v>
      </c>
      <c r="Y46" s="24">
        <f t="shared" si="43"/>
        <v>5.2480000000000002</v>
      </c>
      <c r="Z46" s="24">
        <f t="shared" si="35"/>
        <v>25.820159999999998</v>
      </c>
    </row>
    <row r="47" spans="1:26" x14ac:dyDescent="0.25">
      <c r="A47" s="1">
        <f t="shared" si="25"/>
        <v>45</v>
      </c>
      <c r="S47" s="8"/>
      <c r="T47" s="8"/>
      <c r="V47" s="18"/>
    </row>
    <row r="48" spans="1:26" x14ac:dyDescent="0.25">
      <c r="A48" s="19">
        <f t="shared" si="25"/>
        <v>46</v>
      </c>
      <c r="B48" s="19" t="s">
        <v>43</v>
      </c>
      <c r="C48" s="20" t="s">
        <v>34</v>
      </c>
      <c r="D48" s="19" t="s">
        <v>217</v>
      </c>
      <c r="E48" s="19" t="s">
        <v>203</v>
      </c>
      <c r="F48" s="19" t="s">
        <v>246</v>
      </c>
      <c r="G48" s="19" t="s">
        <v>187</v>
      </c>
      <c r="H48" s="19" t="s">
        <v>188</v>
      </c>
      <c r="I48" s="19" t="str">
        <f t="shared" si="26"/>
        <v>Unpaid North</v>
      </c>
      <c r="J48" s="19" t="str">
        <f t="shared" si="27"/>
        <v>UN</v>
      </c>
      <c r="K48" s="19" t="s">
        <v>4</v>
      </c>
      <c r="L48" s="19" t="s">
        <v>6</v>
      </c>
      <c r="M48" s="19" t="str">
        <f t="shared" ref="M48:M65" si="44">K48&amp;" "&amp;L48</f>
        <v>Block Small</v>
      </c>
      <c r="N48" s="19" t="str">
        <f t="shared" si="29"/>
        <v>BS</v>
      </c>
      <c r="O48" s="19" t="s">
        <v>189</v>
      </c>
      <c r="P48" s="19">
        <v>1</v>
      </c>
      <c r="Q48" s="20" t="str">
        <f t="shared" ref="Q48:Q65" si="45">B48&amp;"-"&amp;D48&amp;"-"&amp;F48&amp;"-"&amp;J48&amp;"-"&amp;N48&amp;"-"&amp;P48</f>
        <v>L2A-OW-CC-UN-BS-1</v>
      </c>
      <c r="R48" s="20" t="str">
        <f t="shared" ref="R48:R65" si="46">J48&amp;"-"&amp;N48&amp;"-"&amp;P48</f>
        <v>UN-BS-1</v>
      </c>
      <c r="S48" s="21">
        <v>17.23</v>
      </c>
      <c r="T48" s="21">
        <v>14.37</v>
      </c>
      <c r="U48" s="22">
        <f t="shared" ref="U48:U65" si="47">S48*T48</f>
        <v>247.5951</v>
      </c>
      <c r="V48" s="23">
        <f>7.83*8.39+5</f>
        <v>70.693700000000007</v>
      </c>
      <c r="W48" s="24">
        <f t="shared" ref="W48:W65" si="48">U48-V48</f>
        <v>176.9014</v>
      </c>
      <c r="X48" s="24">
        <f t="shared" ref="X48:Y65" si="49">S48*X$1</f>
        <v>56.514399999999995</v>
      </c>
      <c r="Y48" s="24">
        <f t="shared" si="49"/>
        <v>47.133599999999994</v>
      </c>
      <c r="Z48" s="24">
        <f t="shared" si="35"/>
        <v>1903.1760217599997</v>
      </c>
    </row>
    <row r="49" spans="1:26" x14ac:dyDescent="0.25">
      <c r="A49" s="19">
        <f t="shared" si="25"/>
        <v>47</v>
      </c>
      <c r="B49" s="19" t="s">
        <v>43</v>
      </c>
      <c r="C49" s="20" t="s">
        <v>34</v>
      </c>
      <c r="D49" s="19" t="s">
        <v>217</v>
      </c>
      <c r="E49" s="19" t="s">
        <v>203</v>
      </c>
      <c r="F49" s="19" t="s">
        <v>246</v>
      </c>
      <c r="G49" s="19" t="s">
        <v>187</v>
      </c>
      <c r="H49" s="19" t="s">
        <v>188</v>
      </c>
      <c r="I49" s="19" t="str">
        <f t="shared" si="26"/>
        <v>Unpaid North</v>
      </c>
      <c r="J49" s="19" t="str">
        <f t="shared" si="27"/>
        <v>UN</v>
      </c>
      <c r="K49" s="19" t="s">
        <v>3</v>
      </c>
      <c r="L49" s="19" t="s">
        <v>6</v>
      </c>
      <c r="M49" s="19" t="str">
        <f t="shared" si="44"/>
        <v>Kiosk Small</v>
      </c>
      <c r="N49" s="19" t="str">
        <f t="shared" si="29"/>
        <v>KS</v>
      </c>
      <c r="O49" s="19" t="s">
        <v>189</v>
      </c>
      <c r="P49" s="19" t="s">
        <v>190</v>
      </c>
      <c r="Q49" s="20" t="str">
        <f t="shared" si="45"/>
        <v>L2A-OW-CC-UN-KS-1A</v>
      </c>
      <c r="R49" s="20" t="str">
        <f t="shared" si="46"/>
        <v>UN-KS-1A</v>
      </c>
      <c r="S49" s="21">
        <v>1.5</v>
      </c>
      <c r="T49" s="21">
        <v>1.6</v>
      </c>
      <c r="U49" s="22">
        <f t="shared" si="47"/>
        <v>2.4000000000000004</v>
      </c>
      <c r="V49" s="23">
        <v>0</v>
      </c>
      <c r="W49" s="22">
        <f t="shared" si="48"/>
        <v>2.4000000000000004</v>
      </c>
      <c r="X49" s="24">
        <f t="shared" si="49"/>
        <v>4.92</v>
      </c>
      <c r="Y49" s="24">
        <f t="shared" si="49"/>
        <v>5.2480000000000002</v>
      </c>
      <c r="Z49" s="24">
        <f t="shared" si="35"/>
        <v>25.820159999999998</v>
      </c>
    </row>
    <row r="50" spans="1:26" x14ac:dyDescent="0.25">
      <c r="A50" s="19">
        <f t="shared" si="25"/>
        <v>48</v>
      </c>
      <c r="B50" s="19" t="s">
        <v>43</v>
      </c>
      <c r="C50" s="20" t="s">
        <v>34</v>
      </c>
      <c r="D50" s="19" t="s">
        <v>217</v>
      </c>
      <c r="E50" s="19" t="s">
        <v>203</v>
      </c>
      <c r="F50" s="19" t="s">
        <v>246</v>
      </c>
      <c r="G50" s="19" t="s">
        <v>187</v>
      </c>
      <c r="H50" s="19" t="s">
        <v>188</v>
      </c>
      <c r="I50" s="19" t="str">
        <f t="shared" si="26"/>
        <v>Unpaid North</v>
      </c>
      <c r="J50" s="19" t="str">
        <f t="shared" si="27"/>
        <v>UN</v>
      </c>
      <c r="K50" s="19" t="s">
        <v>3</v>
      </c>
      <c r="L50" s="19" t="s">
        <v>6</v>
      </c>
      <c r="M50" s="19" t="str">
        <f t="shared" si="44"/>
        <v>Kiosk Small</v>
      </c>
      <c r="N50" s="19" t="str">
        <f t="shared" si="29"/>
        <v>KS</v>
      </c>
      <c r="O50" s="19" t="s">
        <v>189</v>
      </c>
      <c r="P50" s="19" t="s">
        <v>191</v>
      </c>
      <c r="Q50" s="20" t="str">
        <f t="shared" si="45"/>
        <v>L2A-OW-CC-UN-KS-1B</v>
      </c>
      <c r="R50" s="20" t="str">
        <f t="shared" si="46"/>
        <v>UN-KS-1B</v>
      </c>
      <c r="S50" s="21">
        <v>1.5</v>
      </c>
      <c r="T50" s="21">
        <v>1.6</v>
      </c>
      <c r="U50" s="22">
        <f t="shared" si="47"/>
        <v>2.4000000000000004</v>
      </c>
      <c r="V50" s="23">
        <v>0</v>
      </c>
      <c r="W50" s="22">
        <f t="shared" si="48"/>
        <v>2.4000000000000004</v>
      </c>
      <c r="X50" s="24">
        <f t="shared" si="49"/>
        <v>4.92</v>
      </c>
      <c r="Y50" s="24">
        <f t="shared" si="49"/>
        <v>5.2480000000000002</v>
      </c>
      <c r="Z50" s="24">
        <f t="shared" si="35"/>
        <v>25.820159999999998</v>
      </c>
    </row>
    <row r="51" spans="1:26" x14ac:dyDescent="0.25">
      <c r="A51" s="19">
        <f t="shared" si="25"/>
        <v>49</v>
      </c>
      <c r="B51" s="19" t="s">
        <v>43</v>
      </c>
      <c r="C51" s="20" t="s">
        <v>34</v>
      </c>
      <c r="D51" s="19" t="s">
        <v>217</v>
      </c>
      <c r="E51" s="19" t="s">
        <v>203</v>
      </c>
      <c r="F51" s="19" t="s">
        <v>246</v>
      </c>
      <c r="G51" s="19" t="s">
        <v>187</v>
      </c>
      <c r="H51" s="19" t="s">
        <v>188</v>
      </c>
      <c r="I51" s="19" t="str">
        <f t="shared" si="26"/>
        <v>Unpaid North</v>
      </c>
      <c r="J51" s="19" t="str">
        <f t="shared" ref="J51:J114" si="50">LEFT(G51,1)&amp;LEFT(H51,1)</f>
        <v>UN</v>
      </c>
      <c r="K51" s="19" t="s">
        <v>3</v>
      </c>
      <c r="L51" s="19" t="s">
        <v>9</v>
      </c>
      <c r="M51" s="19" t="str">
        <f t="shared" si="44"/>
        <v>Kiosk Medium</v>
      </c>
      <c r="N51" s="19" t="str">
        <f t="shared" ref="N51:N114" si="51">LEFT(K51,1)&amp;LEFT(L51,1)</f>
        <v>KM</v>
      </c>
      <c r="O51" s="19" t="s">
        <v>192</v>
      </c>
      <c r="P51" s="19" t="s">
        <v>193</v>
      </c>
      <c r="Q51" s="20" t="str">
        <f t="shared" si="45"/>
        <v>L2A-OW-CC-UN-KM-1A+B</v>
      </c>
      <c r="R51" s="20" t="str">
        <f t="shared" si="46"/>
        <v>UN-KM-1A+B</v>
      </c>
      <c r="S51" s="21">
        <v>1.5</v>
      </c>
      <c r="T51" s="21">
        <f>1.6*2</f>
        <v>3.2</v>
      </c>
      <c r="U51" s="22">
        <f t="shared" si="47"/>
        <v>4.8000000000000007</v>
      </c>
      <c r="V51" s="23">
        <v>0</v>
      </c>
      <c r="W51" s="22">
        <f t="shared" si="48"/>
        <v>4.8000000000000007</v>
      </c>
      <c r="X51" s="24">
        <f t="shared" si="49"/>
        <v>4.92</v>
      </c>
      <c r="Y51" s="24">
        <f t="shared" si="49"/>
        <v>10.496</v>
      </c>
      <c r="Z51" s="24">
        <f t="shared" ref="Z51:Z114" si="52">W51*Z$1</f>
        <v>51.640319999999996</v>
      </c>
    </row>
    <row r="52" spans="1:26" x14ac:dyDescent="0.25">
      <c r="A52" s="25">
        <f t="shared" si="25"/>
        <v>50</v>
      </c>
      <c r="B52" s="25" t="s">
        <v>43</v>
      </c>
      <c r="C52" s="4" t="s">
        <v>34</v>
      </c>
      <c r="D52" s="25" t="s">
        <v>217</v>
      </c>
      <c r="E52" s="25" t="s">
        <v>203</v>
      </c>
      <c r="F52" s="25" t="s">
        <v>246</v>
      </c>
      <c r="G52" s="25" t="s">
        <v>204</v>
      </c>
      <c r="H52" s="25" t="s">
        <v>197</v>
      </c>
      <c r="I52" s="25" t="str">
        <f t="shared" si="26"/>
        <v>Paid Middle</v>
      </c>
      <c r="J52" s="25" t="str">
        <f t="shared" si="50"/>
        <v>PM</v>
      </c>
      <c r="K52" s="25" t="s">
        <v>3</v>
      </c>
      <c r="L52" s="25" t="s">
        <v>8</v>
      </c>
      <c r="M52" s="25" t="str">
        <f t="shared" si="44"/>
        <v>Kiosk Large</v>
      </c>
      <c r="N52" s="25" t="str">
        <f t="shared" si="51"/>
        <v>KL</v>
      </c>
      <c r="O52" s="25" t="s">
        <v>189</v>
      </c>
      <c r="P52" s="25" t="s">
        <v>190</v>
      </c>
      <c r="Q52" s="4" t="str">
        <f t="shared" si="45"/>
        <v>L2A-OW-CC-PM-KL-1A</v>
      </c>
      <c r="R52" s="4" t="str">
        <f t="shared" si="46"/>
        <v>PM-KL-1A</v>
      </c>
      <c r="S52" s="26">
        <v>3</v>
      </c>
      <c r="T52" s="26">
        <v>3.1</v>
      </c>
      <c r="U52" s="27">
        <f t="shared" si="47"/>
        <v>9.3000000000000007</v>
      </c>
      <c r="V52" s="28">
        <v>0</v>
      </c>
      <c r="W52" s="27">
        <f t="shared" si="48"/>
        <v>9.3000000000000007</v>
      </c>
      <c r="X52" s="29">
        <f t="shared" si="49"/>
        <v>9.84</v>
      </c>
      <c r="Y52" s="29">
        <f t="shared" si="49"/>
        <v>10.167999999999999</v>
      </c>
      <c r="Z52" s="29">
        <f t="shared" si="52"/>
        <v>100.05311999999999</v>
      </c>
    </row>
    <row r="53" spans="1:26" x14ac:dyDescent="0.25">
      <c r="A53" s="25">
        <f t="shared" si="25"/>
        <v>51</v>
      </c>
      <c r="B53" s="25" t="s">
        <v>43</v>
      </c>
      <c r="C53" s="4" t="s">
        <v>34</v>
      </c>
      <c r="D53" s="25" t="s">
        <v>217</v>
      </c>
      <c r="E53" s="25" t="s">
        <v>203</v>
      </c>
      <c r="F53" s="25" t="s">
        <v>246</v>
      </c>
      <c r="G53" s="25" t="s">
        <v>204</v>
      </c>
      <c r="H53" s="25" t="s">
        <v>197</v>
      </c>
      <c r="I53" s="25" t="str">
        <f t="shared" si="26"/>
        <v>Paid Middle</v>
      </c>
      <c r="J53" s="25" t="str">
        <f t="shared" si="50"/>
        <v>PM</v>
      </c>
      <c r="K53" s="25" t="s">
        <v>3</v>
      </c>
      <c r="L53" s="25" t="s">
        <v>8</v>
      </c>
      <c r="M53" s="25" t="str">
        <f t="shared" si="44"/>
        <v>Kiosk Large</v>
      </c>
      <c r="N53" s="25" t="str">
        <f t="shared" si="51"/>
        <v>KL</v>
      </c>
      <c r="O53" s="25" t="s">
        <v>189</v>
      </c>
      <c r="P53" s="25" t="s">
        <v>191</v>
      </c>
      <c r="Q53" s="4" t="str">
        <f t="shared" si="45"/>
        <v>L2A-OW-CC-PM-KL-1B</v>
      </c>
      <c r="R53" s="4" t="str">
        <f t="shared" si="46"/>
        <v>PM-KL-1B</v>
      </c>
      <c r="S53" s="26">
        <v>3</v>
      </c>
      <c r="T53" s="26">
        <v>3.1</v>
      </c>
      <c r="U53" s="27">
        <f t="shared" si="47"/>
        <v>9.3000000000000007</v>
      </c>
      <c r="V53" s="28">
        <v>0</v>
      </c>
      <c r="W53" s="27">
        <f t="shared" si="48"/>
        <v>9.3000000000000007</v>
      </c>
      <c r="X53" s="29">
        <f t="shared" si="49"/>
        <v>9.84</v>
      </c>
      <c r="Y53" s="29">
        <f t="shared" si="49"/>
        <v>10.167999999999999</v>
      </c>
      <c r="Z53" s="29">
        <f t="shared" si="52"/>
        <v>100.05311999999999</v>
      </c>
    </row>
    <row r="54" spans="1:26" x14ac:dyDescent="0.25">
      <c r="A54" s="25">
        <f t="shared" si="25"/>
        <v>52</v>
      </c>
      <c r="B54" s="25" t="s">
        <v>43</v>
      </c>
      <c r="C54" s="4" t="s">
        <v>34</v>
      </c>
      <c r="D54" s="25" t="s">
        <v>217</v>
      </c>
      <c r="E54" s="25" t="s">
        <v>203</v>
      </c>
      <c r="F54" s="25" t="s">
        <v>246</v>
      </c>
      <c r="G54" s="25" t="s">
        <v>204</v>
      </c>
      <c r="H54" s="25" t="s">
        <v>197</v>
      </c>
      <c r="I54" s="25" t="str">
        <f t="shared" si="26"/>
        <v>Paid Middle</v>
      </c>
      <c r="J54" s="25" t="str">
        <f t="shared" si="50"/>
        <v>PM</v>
      </c>
      <c r="K54" s="25" t="s">
        <v>3</v>
      </c>
      <c r="L54" s="25" t="s">
        <v>8</v>
      </c>
      <c r="M54" s="25" t="str">
        <f t="shared" si="44"/>
        <v>Kiosk Large</v>
      </c>
      <c r="N54" s="25" t="str">
        <f t="shared" si="51"/>
        <v>KL</v>
      </c>
      <c r="O54" s="25" t="s">
        <v>192</v>
      </c>
      <c r="P54" s="25" t="s">
        <v>193</v>
      </c>
      <c r="Q54" s="4" t="str">
        <f t="shared" si="45"/>
        <v>L2A-OW-CC-PM-KL-1A+B</v>
      </c>
      <c r="R54" s="4" t="str">
        <f t="shared" si="46"/>
        <v>PM-KL-1A+B</v>
      </c>
      <c r="S54" s="26">
        <v>3</v>
      </c>
      <c r="T54" s="26">
        <f>3.1*2</f>
        <v>6.2</v>
      </c>
      <c r="U54" s="27">
        <f t="shared" si="47"/>
        <v>18.600000000000001</v>
      </c>
      <c r="V54" s="28">
        <v>0</v>
      </c>
      <c r="W54" s="27">
        <f t="shared" si="48"/>
        <v>18.600000000000001</v>
      </c>
      <c r="X54" s="29">
        <f t="shared" si="49"/>
        <v>9.84</v>
      </c>
      <c r="Y54" s="29">
        <f t="shared" si="49"/>
        <v>20.335999999999999</v>
      </c>
      <c r="Z54" s="29">
        <f t="shared" si="52"/>
        <v>200.10623999999999</v>
      </c>
    </row>
    <row r="55" spans="1:26" x14ac:dyDescent="0.25">
      <c r="A55" s="25">
        <f t="shared" si="25"/>
        <v>53</v>
      </c>
      <c r="B55" s="25" t="s">
        <v>43</v>
      </c>
      <c r="C55" s="4" t="s">
        <v>34</v>
      </c>
      <c r="D55" s="25" t="s">
        <v>217</v>
      </c>
      <c r="E55" s="25" t="s">
        <v>203</v>
      </c>
      <c r="F55" s="25" t="s">
        <v>246</v>
      </c>
      <c r="G55" s="25" t="s">
        <v>204</v>
      </c>
      <c r="H55" s="25" t="s">
        <v>197</v>
      </c>
      <c r="I55" s="25" t="str">
        <f t="shared" si="26"/>
        <v>Paid Middle</v>
      </c>
      <c r="J55" s="25" t="str">
        <f t="shared" si="50"/>
        <v>PM</v>
      </c>
      <c r="K55" s="25" t="s">
        <v>3</v>
      </c>
      <c r="L55" s="25" t="s">
        <v>9</v>
      </c>
      <c r="M55" s="25" t="str">
        <f t="shared" si="44"/>
        <v>Kiosk Medium</v>
      </c>
      <c r="N55" s="25" t="str">
        <f t="shared" si="51"/>
        <v>KM</v>
      </c>
      <c r="O55" s="25" t="s">
        <v>189</v>
      </c>
      <c r="P55" s="25" t="s">
        <v>190</v>
      </c>
      <c r="Q55" s="4" t="str">
        <f t="shared" si="45"/>
        <v>L2A-OW-CC-PM-KM-1A</v>
      </c>
      <c r="R55" s="4" t="str">
        <f t="shared" si="46"/>
        <v>PM-KM-1A</v>
      </c>
      <c r="S55" s="26">
        <v>3</v>
      </c>
      <c r="T55" s="26">
        <v>1.55</v>
      </c>
      <c r="U55" s="27">
        <f t="shared" si="47"/>
        <v>4.6500000000000004</v>
      </c>
      <c r="V55" s="28">
        <v>0</v>
      </c>
      <c r="W55" s="27">
        <f t="shared" si="48"/>
        <v>4.6500000000000004</v>
      </c>
      <c r="X55" s="29">
        <f t="shared" si="49"/>
        <v>9.84</v>
      </c>
      <c r="Y55" s="29">
        <f t="shared" si="49"/>
        <v>5.0839999999999996</v>
      </c>
      <c r="Z55" s="29">
        <f t="shared" si="52"/>
        <v>50.026559999999996</v>
      </c>
    </row>
    <row r="56" spans="1:26" x14ac:dyDescent="0.25">
      <c r="A56" s="25">
        <f t="shared" si="25"/>
        <v>54</v>
      </c>
      <c r="B56" s="25" t="s">
        <v>43</v>
      </c>
      <c r="C56" s="4" t="s">
        <v>34</v>
      </c>
      <c r="D56" s="25" t="s">
        <v>217</v>
      </c>
      <c r="E56" s="25" t="s">
        <v>203</v>
      </c>
      <c r="F56" s="25" t="s">
        <v>246</v>
      </c>
      <c r="G56" s="25" t="s">
        <v>204</v>
      </c>
      <c r="H56" s="25" t="s">
        <v>197</v>
      </c>
      <c r="I56" s="25" t="str">
        <f t="shared" si="26"/>
        <v>Paid Middle</v>
      </c>
      <c r="J56" s="25" t="str">
        <f t="shared" si="50"/>
        <v>PM</v>
      </c>
      <c r="K56" s="25" t="s">
        <v>3</v>
      </c>
      <c r="L56" s="25" t="s">
        <v>9</v>
      </c>
      <c r="M56" s="25" t="str">
        <f t="shared" si="44"/>
        <v>Kiosk Medium</v>
      </c>
      <c r="N56" s="25" t="str">
        <f t="shared" si="51"/>
        <v>KM</v>
      </c>
      <c r="O56" s="25" t="s">
        <v>189</v>
      </c>
      <c r="P56" s="25" t="s">
        <v>191</v>
      </c>
      <c r="Q56" s="4" t="str">
        <f t="shared" si="45"/>
        <v>L2A-OW-CC-PM-KM-1B</v>
      </c>
      <c r="R56" s="4" t="str">
        <f t="shared" si="46"/>
        <v>PM-KM-1B</v>
      </c>
      <c r="S56" s="26">
        <v>3</v>
      </c>
      <c r="T56" s="26">
        <v>1.55</v>
      </c>
      <c r="U56" s="27">
        <f t="shared" si="47"/>
        <v>4.6500000000000004</v>
      </c>
      <c r="V56" s="28">
        <v>0</v>
      </c>
      <c r="W56" s="27">
        <f t="shared" si="48"/>
        <v>4.6500000000000004</v>
      </c>
      <c r="X56" s="29">
        <f t="shared" si="49"/>
        <v>9.84</v>
      </c>
      <c r="Y56" s="29">
        <f t="shared" si="49"/>
        <v>5.0839999999999996</v>
      </c>
      <c r="Z56" s="29">
        <f t="shared" si="52"/>
        <v>50.026559999999996</v>
      </c>
    </row>
    <row r="57" spans="1:26" x14ac:dyDescent="0.25">
      <c r="A57" s="25">
        <f t="shared" si="25"/>
        <v>55</v>
      </c>
      <c r="B57" s="25" t="s">
        <v>43</v>
      </c>
      <c r="C57" s="4" t="s">
        <v>34</v>
      </c>
      <c r="D57" s="25" t="s">
        <v>217</v>
      </c>
      <c r="E57" s="25" t="s">
        <v>203</v>
      </c>
      <c r="F57" s="25" t="s">
        <v>246</v>
      </c>
      <c r="G57" s="25" t="s">
        <v>204</v>
      </c>
      <c r="H57" s="25" t="s">
        <v>197</v>
      </c>
      <c r="I57" s="25" t="str">
        <f t="shared" si="26"/>
        <v>Paid Middle</v>
      </c>
      <c r="J57" s="25" t="str">
        <f t="shared" si="50"/>
        <v>PM</v>
      </c>
      <c r="K57" s="25" t="s">
        <v>3</v>
      </c>
      <c r="L57" s="25" t="s">
        <v>9</v>
      </c>
      <c r="M57" s="25" t="str">
        <f t="shared" si="44"/>
        <v>Kiosk Medium</v>
      </c>
      <c r="N57" s="25" t="str">
        <f t="shared" si="51"/>
        <v>KM</v>
      </c>
      <c r="O57" s="25" t="s">
        <v>189</v>
      </c>
      <c r="P57" s="25" t="s">
        <v>194</v>
      </c>
      <c r="Q57" s="4" t="str">
        <f t="shared" si="45"/>
        <v>L2A-OW-CC-PM-KM-1C</v>
      </c>
      <c r="R57" s="4" t="str">
        <f t="shared" si="46"/>
        <v>PM-KM-1C</v>
      </c>
      <c r="S57" s="26">
        <v>3</v>
      </c>
      <c r="T57" s="26">
        <v>1.55</v>
      </c>
      <c r="U57" s="27">
        <f t="shared" si="47"/>
        <v>4.6500000000000004</v>
      </c>
      <c r="V57" s="28">
        <v>0</v>
      </c>
      <c r="W57" s="27">
        <f t="shared" si="48"/>
        <v>4.6500000000000004</v>
      </c>
      <c r="X57" s="29">
        <f t="shared" si="49"/>
        <v>9.84</v>
      </c>
      <c r="Y57" s="29">
        <f t="shared" si="49"/>
        <v>5.0839999999999996</v>
      </c>
      <c r="Z57" s="29">
        <f t="shared" si="52"/>
        <v>50.026559999999996</v>
      </c>
    </row>
    <row r="58" spans="1:26" x14ac:dyDescent="0.25">
      <c r="A58" s="25">
        <f t="shared" si="25"/>
        <v>56</v>
      </c>
      <c r="B58" s="25" t="s">
        <v>43</v>
      </c>
      <c r="C58" s="4" t="s">
        <v>34</v>
      </c>
      <c r="D58" s="25" t="s">
        <v>217</v>
      </c>
      <c r="E58" s="25" t="s">
        <v>203</v>
      </c>
      <c r="F58" s="25" t="s">
        <v>246</v>
      </c>
      <c r="G58" s="25" t="s">
        <v>204</v>
      </c>
      <c r="H58" s="25" t="s">
        <v>197</v>
      </c>
      <c r="I58" s="25" t="str">
        <f t="shared" si="26"/>
        <v>Paid Middle</v>
      </c>
      <c r="J58" s="25" t="str">
        <f t="shared" si="50"/>
        <v>PM</v>
      </c>
      <c r="K58" s="25" t="s">
        <v>3</v>
      </c>
      <c r="L58" s="25" t="s">
        <v>9</v>
      </c>
      <c r="M58" s="25" t="str">
        <f t="shared" si="44"/>
        <v>Kiosk Medium</v>
      </c>
      <c r="N58" s="25" t="str">
        <f t="shared" si="51"/>
        <v>KM</v>
      </c>
      <c r="O58" s="25" t="s">
        <v>189</v>
      </c>
      <c r="P58" s="25" t="s">
        <v>195</v>
      </c>
      <c r="Q58" s="4" t="str">
        <f t="shared" si="45"/>
        <v>L2A-OW-CC-PM-KM-1D</v>
      </c>
      <c r="R58" s="4" t="str">
        <f t="shared" si="46"/>
        <v>PM-KM-1D</v>
      </c>
      <c r="S58" s="26">
        <v>3</v>
      </c>
      <c r="T58" s="26">
        <v>1.55</v>
      </c>
      <c r="U58" s="27">
        <f t="shared" si="47"/>
        <v>4.6500000000000004</v>
      </c>
      <c r="V58" s="28">
        <v>0</v>
      </c>
      <c r="W58" s="27">
        <f t="shared" si="48"/>
        <v>4.6500000000000004</v>
      </c>
      <c r="X58" s="29">
        <f t="shared" si="49"/>
        <v>9.84</v>
      </c>
      <c r="Y58" s="29">
        <f t="shared" si="49"/>
        <v>5.0839999999999996</v>
      </c>
      <c r="Z58" s="29">
        <f t="shared" si="52"/>
        <v>50.026559999999996</v>
      </c>
    </row>
    <row r="59" spans="1:26" x14ac:dyDescent="0.25">
      <c r="A59" s="25">
        <f t="shared" si="25"/>
        <v>57</v>
      </c>
      <c r="B59" s="25" t="s">
        <v>43</v>
      </c>
      <c r="C59" s="4" t="s">
        <v>34</v>
      </c>
      <c r="D59" s="25" t="s">
        <v>217</v>
      </c>
      <c r="E59" s="25" t="s">
        <v>203</v>
      </c>
      <c r="F59" s="25" t="s">
        <v>246</v>
      </c>
      <c r="G59" s="25" t="s">
        <v>204</v>
      </c>
      <c r="H59" s="25" t="s">
        <v>197</v>
      </c>
      <c r="I59" s="25" t="str">
        <f t="shared" si="26"/>
        <v>Paid Middle</v>
      </c>
      <c r="J59" s="25" t="str">
        <f t="shared" si="50"/>
        <v>PM</v>
      </c>
      <c r="K59" s="25" t="s">
        <v>3</v>
      </c>
      <c r="L59" s="25" t="s">
        <v>8</v>
      </c>
      <c r="M59" s="25" t="str">
        <f t="shared" si="44"/>
        <v>Kiosk Large</v>
      </c>
      <c r="N59" s="25" t="str">
        <f t="shared" si="51"/>
        <v>KL</v>
      </c>
      <c r="O59" s="25" t="s">
        <v>192</v>
      </c>
      <c r="P59" s="25" t="s">
        <v>196</v>
      </c>
      <c r="Q59" s="4" t="str">
        <f t="shared" si="45"/>
        <v>L2A-OW-CC-PM-KL-1AtoD</v>
      </c>
      <c r="R59" s="4" t="str">
        <f t="shared" si="46"/>
        <v>PM-KL-1AtoD</v>
      </c>
      <c r="S59" s="26">
        <v>3</v>
      </c>
      <c r="T59" s="26">
        <f>1.55*4</f>
        <v>6.2</v>
      </c>
      <c r="U59" s="27">
        <f t="shared" si="47"/>
        <v>18.600000000000001</v>
      </c>
      <c r="V59" s="28">
        <v>0</v>
      </c>
      <c r="W59" s="27">
        <f t="shared" si="48"/>
        <v>18.600000000000001</v>
      </c>
      <c r="X59" s="29">
        <f t="shared" si="49"/>
        <v>9.84</v>
      </c>
      <c r="Y59" s="29">
        <f t="shared" si="49"/>
        <v>20.335999999999999</v>
      </c>
      <c r="Z59" s="29">
        <f t="shared" si="52"/>
        <v>200.10623999999999</v>
      </c>
    </row>
    <row r="60" spans="1:26" x14ac:dyDescent="0.25">
      <c r="A60" s="25">
        <f t="shared" si="25"/>
        <v>58</v>
      </c>
      <c r="B60" s="25" t="s">
        <v>43</v>
      </c>
      <c r="C60" s="4" t="s">
        <v>34</v>
      </c>
      <c r="D60" s="25" t="s">
        <v>217</v>
      </c>
      <c r="E60" s="25" t="s">
        <v>203</v>
      </c>
      <c r="F60" s="25" t="s">
        <v>246</v>
      </c>
      <c r="G60" s="25" t="s">
        <v>204</v>
      </c>
      <c r="H60" s="25" t="s">
        <v>197</v>
      </c>
      <c r="I60" s="25" t="str">
        <f t="shared" si="26"/>
        <v>Paid Middle</v>
      </c>
      <c r="J60" s="25" t="str">
        <f t="shared" si="50"/>
        <v>PM</v>
      </c>
      <c r="K60" s="25" t="s">
        <v>3</v>
      </c>
      <c r="L60" s="25" t="s">
        <v>8</v>
      </c>
      <c r="M60" s="25" t="str">
        <f t="shared" si="44"/>
        <v>Kiosk Large</v>
      </c>
      <c r="N60" s="25" t="str">
        <f t="shared" si="51"/>
        <v>KL</v>
      </c>
      <c r="O60" s="25" t="s">
        <v>189</v>
      </c>
      <c r="P60" s="25" t="s">
        <v>199</v>
      </c>
      <c r="Q60" s="4" t="str">
        <f t="shared" si="45"/>
        <v>L2A-OW-CC-PM-KL-2A</v>
      </c>
      <c r="R60" s="4" t="str">
        <f t="shared" si="46"/>
        <v>PM-KL-2A</v>
      </c>
      <c r="S60" s="26">
        <v>3</v>
      </c>
      <c r="T60" s="26">
        <v>3.1</v>
      </c>
      <c r="U60" s="27">
        <f t="shared" si="47"/>
        <v>9.3000000000000007</v>
      </c>
      <c r="V60" s="28">
        <v>0</v>
      </c>
      <c r="W60" s="27">
        <f t="shared" si="48"/>
        <v>9.3000000000000007</v>
      </c>
      <c r="X60" s="29">
        <f t="shared" si="49"/>
        <v>9.84</v>
      </c>
      <c r="Y60" s="29">
        <f t="shared" si="49"/>
        <v>10.167999999999999</v>
      </c>
      <c r="Z60" s="29">
        <f t="shared" si="52"/>
        <v>100.05311999999999</v>
      </c>
    </row>
    <row r="61" spans="1:26" x14ac:dyDescent="0.25">
      <c r="A61" s="25">
        <f t="shared" si="25"/>
        <v>59</v>
      </c>
      <c r="B61" s="25" t="s">
        <v>43</v>
      </c>
      <c r="C61" s="4" t="s">
        <v>34</v>
      </c>
      <c r="D61" s="25" t="s">
        <v>217</v>
      </c>
      <c r="E61" s="25" t="s">
        <v>203</v>
      </c>
      <c r="F61" s="25" t="s">
        <v>246</v>
      </c>
      <c r="G61" s="25" t="s">
        <v>204</v>
      </c>
      <c r="H61" s="25" t="s">
        <v>197</v>
      </c>
      <c r="I61" s="25" t="str">
        <f t="shared" si="26"/>
        <v>Paid Middle</v>
      </c>
      <c r="J61" s="25" t="str">
        <f t="shared" si="50"/>
        <v>PM</v>
      </c>
      <c r="K61" s="25" t="s">
        <v>3</v>
      </c>
      <c r="L61" s="25" t="s">
        <v>8</v>
      </c>
      <c r="M61" s="25" t="str">
        <f t="shared" si="44"/>
        <v>Kiosk Large</v>
      </c>
      <c r="N61" s="25" t="str">
        <f t="shared" si="51"/>
        <v>KL</v>
      </c>
      <c r="O61" s="25" t="s">
        <v>189</v>
      </c>
      <c r="P61" s="25" t="s">
        <v>200</v>
      </c>
      <c r="Q61" s="4" t="str">
        <f t="shared" si="45"/>
        <v>L2A-OW-CC-PM-KL-2B</v>
      </c>
      <c r="R61" s="4" t="str">
        <f t="shared" si="46"/>
        <v>PM-KL-2B</v>
      </c>
      <c r="S61" s="26">
        <v>3</v>
      </c>
      <c r="T61" s="26">
        <v>3.1</v>
      </c>
      <c r="U61" s="27">
        <f t="shared" si="47"/>
        <v>9.3000000000000007</v>
      </c>
      <c r="V61" s="28">
        <v>0</v>
      </c>
      <c r="W61" s="27">
        <f t="shared" si="48"/>
        <v>9.3000000000000007</v>
      </c>
      <c r="X61" s="29">
        <f t="shared" si="49"/>
        <v>9.84</v>
      </c>
      <c r="Y61" s="29">
        <f t="shared" si="49"/>
        <v>10.167999999999999</v>
      </c>
      <c r="Z61" s="29">
        <f t="shared" si="52"/>
        <v>100.05311999999999</v>
      </c>
    </row>
    <row r="62" spans="1:26" x14ac:dyDescent="0.25">
      <c r="A62" s="25">
        <f t="shared" si="25"/>
        <v>60</v>
      </c>
      <c r="B62" s="25" t="s">
        <v>43</v>
      </c>
      <c r="C62" s="4" t="s">
        <v>34</v>
      </c>
      <c r="D62" s="25" t="s">
        <v>217</v>
      </c>
      <c r="E62" s="25" t="s">
        <v>203</v>
      </c>
      <c r="F62" s="25" t="s">
        <v>246</v>
      </c>
      <c r="G62" s="25" t="s">
        <v>204</v>
      </c>
      <c r="H62" s="25" t="s">
        <v>197</v>
      </c>
      <c r="I62" s="25" t="str">
        <f t="shared" si="26"/>
        <v>Paid Middle</v>
      </c>
      <c r="J62" s="25" t="str">
        <f t="shared" si="50"/>
        <v>PM</v>
      </c>
      <c r="K62" s="25" t="s">
        <v>3</v>
      </c>
      <c r="L62" s="25" t="s">
        <v>8</v>
      </c>
      <c r="M62" s="25" t="str">
        <f t="shared" si="44"/>
        <v>Kiosk Large</v>
      </c>
      <c r="N62" s="25" t="str">
        <f t="shared" si="51"/>
        <v>KL</v>
      </c>
      <c r="O62" s="25" t="s">
        <v>192</v>
      </c>
      <c r="P62" s="25" t="s">
        <v>201</v>
      </c>
      <c r="Q62" s="4" t="str">
        <f t="shared" si="45"/>
        <v>L2A-OW-CC-PM-KL-2A+B</v>
      </c>
      <c r="R62" s="4" t="str">
        <f t="shared" si="46"/>
        <v>PM-KL-2A+B</v>
      </c>
      <c r="S62" s="26">
        <v>3</v>
      </c>
      <c r="T62" s="26">
        <f>3.1*2</f>
        <v>6.2</v>
      </c>
      <c r="U62" s="27">
        <f t="shared" si="47"/>
        <v>18.600000000000001</v>
      </c>
      <c r="V62" s="28">
        <v>0</v>
      </c>
      <c r="W62" s="27">
        <f t="shared" si="48"/>
        <v>18.600000000000001</v>
      </c>
      <c r="X62" s="29">
        <f t="shared" si="49"/>
        <v>9.84</v>
      </c>
      <c r="Y62" s="29">
        <f t="shared" si="49"/>
        <v>20.335999999999999</v>
      </c>
      <c r="Z62" s="29">
        <f t="shared" si="52"/>
        <v>200.10623999999999</v>
      </c>
    </row>
    <row r="63" spans="1:26" x14ac:dyDescent="0.25">
      <c r="A63" s="19">
        <f t="shared" si="25"/>
        <v>61</v>
      </c>
      <c r="B63" s="19" t="s">
        <v>43</v>
      </c>
      <c r="C63" s="20" t="s">
        <v>34</v>
      </c>
      <c r="D63" s="19" t="s">
        <v>217</v>
      </c>
      <c r="E63" s="19" t="s">
        <v>203</v>
      </c>
      <c r="F63" s="19" t="s">
        <v>246</v>
      </c>
      <c r="G63" s="19" t="s">
        <v>187</v>
      </c>
      <c r="H63" s="19" t="s">
        <v>198</v>
      </c>
      <c r="I63" s="19" t="str">
        <f t="shared" si="26"/>
        <v>Unpaid South</v>
      </c>
      <c r="J63" s="19" t="str">
        <f t="shared" si="50"/>
        <v>US</v>
      </c>
      <c r="K63" s="19" t="s">
        <v>3</v>
      </c>
      <c r="L63" s="19" t="s">
        <v>6</v>
      </c>
      <c r="M63" s="19" t="str">
        <f t="shared" si="44"/>
        <v>Kiosk Small</v>
      </c>
      <c r="N63" s="19" t="str">
        <f t="shared" si="51"/>
        <v>KS</v>
      </c>
      <c r="O63" s="19" t="s">
        <v>189</v>
      </c>
      <c r="P63" s="19" t="s">
        <v>190</v>
      </c>
      <c r="Q63" s="20" t="str">
        <f t="shared" si="45"/>
        <v>L2A-OW-CC-US-KS-1A</v>
      </c>
      <c r="R63" s="20" t="str">
        <f t="shared" si="46"/>
        <v>US-KS-1A</v>
      </c>
      <c r="S63" s="21">
        <v>1.5</v>
      </c>
      <c r="T63" s="21">
        <v>1.6</v>
      </c>
      <c r="U63" s="22">
        <f t="shared" si="47"/>
        <v>2.4000000000000004</v>
      </c>
      <c r="V63" s="23">
        <v>0</v>
      </c>
      <c r="W63" s="22">
        <f t="shared" si="48"/>
        <v>2.4000000000000004</v>
      </c>
      <c r="X63" s="24">
        <f t="shared" si="49"/>
        <v>4.92</v>
      </c>
      <c r="Y63" s="24">
        <f t="shared" si="49"/>
        <v>5.2480000000000002</v>
      </c>
      <c r="Z63" s="24">
        <f t="shared" si="52"/>
        <v>25.820159999999998</v>
      </c>
    </row>
    <row r="64" spans="1:26" x14ac:dyDescent="0.25">
      <c r="A64" s="19">
        <f t="shared" si="25"/>
        <v>62</v>
      </c>
      <c r="B64" s="19" t="s">
        <v>43</v>
      </c>
      <c r="C64" s="20" t="s">
        <v>34</v>
      </c>
      <c r="D64" s="19" t="s">
        <v>217</v>
      </c>
      <c r="E64" s="19" t="s">
        <v>203</v>
      </c>
      <c r="F64" s="19" t="s">
        <v>246</v>
      </c>
      <c r="G64" s="19" t="s">
        <v>187</v>
      </c>
      <c r="H64" s="19" t="s">
        <v>198</v>
      </c>
      <c r="I64" s="19" t="str">
        <f t="shared" si="26"/>
        <v>Unpaid South</v>
      </c>
      <c r="J64" s="19" t="str">
        <f t="shared" si="50"/>
        <v>US</v>
      </c>
      <c r="K64" s="19" t="s">
        <v>3</v>
      </c>
      <c r="L64" s="19" t="s">
        <v>6</v>
      </c>
      <c r="M64" s="19" t="str">
        <f t="shared" si="44"/>
        <v>Kiosk Small</v>
      </c>
      <c r="N64" s="19" t="str">
        <f t="shared" si="51"/>
        <v>KS</v>
      </c>
      <c r="O64" s="19" t="s">
        <v>189</v>
      </c>
      <c r="P64" s="19" t="s">
        <v>191</v>
      </c>
      <c r="Q64" s="20" t="str">
        <f t="shared" si="45"/>
        <v>L2A-OW-CC-US-KS-1B</v>
      </c>
      <c r="R64" s="20" t="str">
        <f t="shared" si="46"/>
        <v>US-KS-1B</v>
      </c>
      <c r="S64" s="21">
        <v>1.5</v>
      </c>
      <c r="T64" s="21">
        <v>1.6</v>
      </c>
      <c r="U64" s="22">
        <f t="shared" si="47"/>
        <v>2.4000000000000004</v>
      </c>
      <c r="V64" s="23">
        <v>0</v>
      </c>
      <c r="W64" s="22">
        <f t="shared" si="48"/>
        <v>2.4000000000000004</v>
      </c>
      <c r="X64" s="24">
        <f t="shared" si="49"/>
        <v>4.92</v>
      </c>
      <c r="Y64" s="24">
        <f t="shared" si="49"/>
        <v>5.2480000000000002</v>
      </c>
      <c r="Z64" s="24">
        <f t="shared" si="52"/>
        <v>25.820159999999998</v>
      </c>
    </row>
    <row r="65" spans="1:27" x14ac:dyDescent="0.25">
      <c r="A65" s="19">
        <f t="shared" si="25"/>
        <v>63</v>
      </c>
      <c r="B65" s="19" t="s">
        <v>43</v>
      </c>
      <c r="C65" s="20" t="s">
        <v>34</v>
      </c>
      <c r="D65" s="19" t="s">
        <v>217</v>
      </c>
      <c r="E65" s="19" t="s">
        <v>203</v>
      </c>
      <c r="F65" s="19" t="s">
        <v>246</v>
      </c>
      <c r="G65" s="19" t="s">
        <v>187</v>
      </c>
      <c r="H65" s="19" t="s">
        <v>198</v>
      </c>
      <c r="I65" s="19" t="str">
        <f t="shared" si="26"/>
        <v>Unpaid South</v>
      </c>
      <c r="J65" s="19" t="str">
        <f t="shared" si="50"/>
        <v>US</v>
      </c>
      <c r="K65" s="19" t="s">
        <v>3</v>
      </c>
      <c r="L65" s="19" t="s">
        <v>9</v>
      </c>
      <c r="M65" s="19" t="str">
        <f t="shared" si="44"/>
        <v>Kiosk Medium</v>
      </c>
      <c r="N65" s="19" t="str">
        <f t="shared" si="51"/>
        <v>KM</v>
      </c>
      <c r="O65" s="19" t="s">
        <v>192</v>
      </c>
      <c r="P65" s="19" t="s">
        <v>193</v>
      </c>
      <c r="Q65" s="20" t="str">
        <f t="shared" si="45"/>
        <v>L2A-OW-CC-US-KM-1A+B</v>
      </c>
      <c r="R65" s="20" t="str">
        <f t="shared" si="46"/>
        <v>US-KM-1A+B</v>
      </c>
      <c r="S65" s="21">
        <v>1.5</v>
      </c>
      <c r="T65" s="21">
        <f>1.6*2</f>
        <v>3.2</v>
      </c>
      <c r="U65" s="22">
        <f t="shared" si="47"/>
        <v>4.8000000000000007</v>
      </c>
      <c r="V65" s="23">
        <v>0</v>
      </c>
      <c r="W65" s="22">
        <f t="shared" si="48"/>
        <v>4.8000000000000007</v>
      </c>
      <c r="X65" s="24">
        <f t="shared" si="49"/>
        <v>4.92</v>
      </c>
      <c r="Y65" s="24">
        <f t="shared" si="49"/>
        <v>10.496</v>
      </c>
      <c r="Z65" s="24">
        <f t="shared" si="52"/>
        <v>51.640319999999996</v>
      </c>
    </row>
    <row r="66" spans="1:27" x14ac:dyDescent="0.25">
      <c r="A66" s="1">
        <f t="shared" si="25"/>
        <v>64</v>
      </c>
      <c r="S66" s="8"/>
      <c r="T66" s="8"/>
      <c r="V66" s="18"/>
    </row>
    <row r="67" spans="1:27" x14ac:dyDescent="0.25">
      <c r="A67" s="19">
        <f t="shared" si="25"/>
        <v>65</v>
      </c>
      <c r="B67" s="19" t="s">
        <v>43</v>
      </c>
      <c r="C67" s="20" t="s">
        <v>24</v>
      </c>
      <c r="D67" s="19" t="s">
        <v>218</v>
      </c>
      <c r="E67" s="19" t="s">
        <v>203</v>
      </c>
      <c r="F67" s="19" t="s">
        <v>246</v>
      </c>
      <c r="G67" s="19" t="s">
        <v>187</v>
      </c>
      <c r="H67" s="19" t="s">
        <v>188</v>
      </c>
      <c r="I67" s="19" t="str">
        <f t="shared" si="26"/>
        <v>Unpaid North</v>
      </c>
      <c r="J67" s="19" t="str">
        <f t="shared" si="50"/>
        <v>UN</v>
      </c>
      <c r="K67" s="19" t="s">
        <v>3</v>
      </c>
      <c r="L67" s="19" t="s">
        <v>8</v>
      </c>
      <c r="M67" s="19" t="str">
        <f>K67&amp;" "&amp;L67</f>
        <v>Kiosk Large</v>
      </c>
      <c r="N67" s="19" t="str">
        <f t="shared" si="51"/>
        <v>KL</v>
      </c>
      <c r="O67" s="19" t="s">
        <v>189</v>
      </c>
      <c r="P67" s="19">
        <v>1</v>
      </c>
      <c r="Q67" s="20" t="str">
        <f>B67&amp;"-"&amp;D67&amp;"-"&amp;F67&amp;"-"&amp;J67&amp;"-"&amp;N67&amp;"-"&amp;P67</f>
        <v>L2A-GW-CC-UN-KL-1</v>
      </c>
      <c r="R67" s="20" t="str">
        <f t="shared" ref="R67:R83" si="53">J67&amp;"-"&amp;N67&amp;"-"&amp;P67</f>
        <v>UN-KL-1</v>
      </c>
      <c r="S67" s="21">
        <v>2</v>
      </c>
      <c r="T67" s="21">
        <v>3</v>
      </c>
      <c r="U67" s="22">
        <f>S67*T67</f>
        <v>6</v>
      </c>
      <c r="V67" s="23">
        <v>0</v>
      </c>
      <c r="W67" s="22">
        <f>U67-V67</f>
        <v>6</v>
      </c>
      <c r="X67" s="24">
        <f t="shared" ref="X67:Y82" si="54">S67*X$1</f>
        <v>6.56</v>
      </c>
      <c r="Y67" s="24">
        <f t="shared" si="54"/>
        <v>9.84</v>
      </c>
      <c r="Z67" s="24">
        <f t="shared" si="52"/>
        <v>64.550399999999996</v>
      </c>
      <c r="AA67" t="s">
        <v>268</v>
      </c>
    </row>
    <row r="68" spans="1:27" x14ac:dyDescent="0.25">
      <c r="A68" s="19">
        <f t="shared" si="25"/>
        <v>66</v>
      </c>
      <c r="B68" s="19" t="s">
        <v>43</v>
      </c>
      <c r="C68" s="20" t="s">
        <v>24</v>
      </c>
      <c r="D68" s="19" t="s">
        <v>218</v>
      </c>
      <c r="E68" s="19" t="s">
        <v>203</v>
      </c>
      <c r="F68" s="19" t="s">
        <v>246</v>
      </c>
      <c r="G68" s="19" t="s">
        <v>187</v>
      </c>
      <c r="H68" s="19" t="s">
        <v>188</v>
      </c>
      <c r="I68" s="19" t="str">
        <f t="shared" si="26"/>
        <v>Unpaid North</v>
      </c>
      <c r="J68" s="19" t="str">
        <f t="shared" si="50"/>
        <v>UN</v>
      </c>
      <c r="K68" s="19" t="s">
        <v>3</v>
      </c>
      <c r="L68" s="19" t="s">
        <v>6</v>
      </c>
      <c r="M68" s="19" t="str">
        <f>K68&amp;" "&amp;L68</f>
        <v>Kiosk Small</v>
      </c>
      <c r="N68" s="19" t="str">
        <f t="shared" si="51"/>
        <v>KS</v>
      </c>
      <c r="O68" s="19" t="s">
        <v>189</v>
      </c>
      <c r="P68" s="19" t="s">
        <v>190</v>
      </c>
      <c r="Q68" s="20" t="str">
        <f>B68&amp;"-"&amp;D68&amp;"-"&amp;F68&amp;"-"&amp;J68&amp;"-"&amp;N68&amp;"-"&amp;P68</f>
        <v>L2A-GW-CC-UN-KS-1A</v>
      </c>
      <c r="R68" s="20" t="str">
        <f t="shared" si="53"/>
        <v>UN-KS-1A</v>
      </c>
      <c r="S68" s="21">
        <v>1.5</v>
      </c>
      <c r="T68" s="21">
        <v>1.6</v>
      </c>
      <c r="U68" s="22">
        <f>S68*T68</f>
        <v>2.4000000000000004</v>
      </c>
      <c r="V68" s="23">
        <v>0</v>
      </c>
      <c r="W68" s="22">
        <f>U68-V68</f>
        <v>2.4000000000000004</v>
      </c>
      <c r="X68" s="24">
        <f t="shared" si="54"/>
        <v>4.92</v>
      </c>
      <c r="Y68" s="24">
        <f t="shared" si="54"/>
        <v>5.2480000000000002</v>
      </c>
      <c r="Z68" s="24">
        <f t="shared" si="52"/>
        <v>25.820159999999998</v>
      </c>
    </row>
    <row r="69" spans="1:27" x14ac:dyDescent="0.25">
      <c r="A69" s="19">
        <f t="shared" si="25"/>
        <v>67</v>
      </c>
      <c r="B69" s="19" t="s">
        <v>43</v>
      </c>
      <c r="C69" s="20" t="s">
        <v>24</v>
      </c>
      <c r="D69" s="19" t="s">
        <v>218</v>
      </c>
      <c r="E69" s="19" t="s">
        <v>203</v>
      </c>
      <c r="F69" s="19" t="s">
        <v>246</v>
      </c>
      <c r="G69" s="19" t="s">
        <v>187</v>
      </c>
      <c r="H69" s="19" t="s">
        <v>188</v>
      </c>
      <c r="I69" s="19" t="str">
        <f t="shared" si="26"/>
        <v>Unpaid North</v>
      </c>
      <c r="J69" s="19" t="str">
        <f t="shared" si="50"/>
        <v>UN</v>
      </c>
      <c r="K69" s="19" t="s">
        <v>3</v>
      </c>
      <c r="L69" s="19" t="s">
        <v>6</v>
      </c>
      <c r="M69" s="19" t="str">
        <f>K69&amp;" "&amp;L69</f>
        <v>Kiosk Small</v>
      </c>
      <c r="N69" s="19" t="str">
        <f t="shared" si="51"/>
        <v>KS</v>
      </c>
      <c r="O69" s="19" t="s">
        <v>189</v>
      </c>
      <c r="P69" s="19" t="s">
        <v>191</v>
      </c>
      <c r="Q69" s="20" t="str">
        <f>B69&amp;"-"&amp;D69&amp;"-"&amp;F69&amp;"-"&amp;J69&amp;"-"&amp;N69&amp;"-"&amp;P69</f>
        <v>L2A-GW-CC-UN-KS-1B</v>
      </c>
      <c r="R69" s="20" t="str">
        <f t="shared" si="53"/>
        <v>UN-KS-1B</v>
      </c>
      <c r="S69" s="21">
        <v>1.5</v>
      </c>
      <c r="T69" s="21">
        <v>1.6</v>
      </c>
      <c r="U69" s="22">
        <f>S69*T69</f>
        <v>2.4000000000000004</v>
      </c>
      <c r="V69" s="23">
        <v>0</v>
      </c>
      <c r="W69" s="22">
        <f>U69-V69</f>
        <v>2.4000000000000004</v>
      </c>
      <c r="X69" s="24">
        <f t="shared" si="54"/>
        <v>4.92</v>
      </c>
      <c r="Y69" s="24">
        <f t="shared" si="54"/>
        <v>5.2480000000000002</v>
      </c>
      <c r="Z69" s="24">
        <f t="shared" si="52"/>
        <v>25.820159999999998</v>
      </c>
    </row>
    <row r="70" spans="1:27" x14ac:dyDescent="0.25">
      <c r="A70" s="19">
        <f t="shared" si="25"/>
        <v>68</v>
      </c>
      <c r="B70" s="19" t="s">
        <v>43</v>
      </c>
      <c r="C70" s="20" t="s">
        <v>24</v>
      </c>
      <c r="D70" s="19" t="s">
        <v>218</v>
      </c>
      <c r="E70" s="19" t="s">
        <v>203</v>
      </c>
      <c r="F70" s="19" t="s">
        <v>246</v>
      </c>
      <c r="G70" s="19" t="s">
        <v>187</v>
      </c>
      <c r="H70" s="19" t="s">
        <v>188</v>
      </c>
      <c r="I70" s="19" t="str">
        <f t="shared" si="26"/>
        <v>Unpaid North</v>
      </c>
      <c r="J70" s="19" t="str">
        <f t="shared" si="50"/>
        <v>UN</v>
      </c>
      <c r="K70" s="19" t="s">
        <v>3</v>
      </c>
      <c r="L70" s="19" t="s">
        <v>9</v>
      </c>
      <c r="M70" s="19" t="str">
        <f>K70&amp;" "&amp;L70</f>
        <v>Kiosk Medium</v>
      </c>
      <c r="N70" s="19" t="str">
        <f t="shared" si="51"/>
        <v>KM</v>
      </c>
      <c r="O70" s="19" t="s">
        <v>192</v>
      </c>
      <c r="P70" s="19" t="s">
        <v>193</v>
      </c>
      <c r="Q70" s="20" t="str">
        <f>B70&amp;"-"&amp;D70&amp;"-"&amp;F70&amp;"-"&amp;J70&amp;"-"&amp;N70&amp;"-"&amp;P70</f>
        <v>L2A-GW-CC-UN-KM-1A+B</v>
      </c>
      <c r="R70" s="20" t="str">
        <f t="shared" si="53"/>
        <v>UN-KM-1A+B</v>
      </c>
      <c r="S70" s="21">
        <v>1.5</v>
      </c>
      <c r="T70" s="21">
        <f>1.6*2</f>
        <v>3.2</v>
      </c>
      <c r="U70" s="22">
        <f>S70*T70</f>
        <v>4.8000000000000007</v>
      </c>
      <c r="V70" s="23">
        <v>0</v>
      </c>
      <c r="W70" s="22">
        <f>U70-V70</f>
        <v>4.8000000000000007</v>
      </c>
      <c r="X70" s="24">
        <f t="shared" si="54"/>
        <v>4.92</v>
      </c>
      <c r="Y70" s="24">
        <f t="shared" si="54"/>
        <v>10.496</v>
      </c>
      <c r="Z70" s="24">
        <f t="shared" si="52"/>
        <v>51.640319999999996</v>
      </c>
    </row>
    <row r="71" spans="1:27" x14ac:dyDescent="0.25">
      <c r="A71" s="25">
        <f t="shared" si="25"/>
        <v>69</v>
      </c>
      <c r="B71" s="25" t="s">
        <v>43</v>
      </c>
      <c r="C71" s="4" t="s">
        <v>24</v>
      </c>
      <c r="D71" s="25" t="s">
        <v>218</v>
      </c>
      <c r="E71" s="25" t="s">
        <v>203</v>
      </c>
      <c r="F71" s="25" t="s">
        <v>246</v>
      </c>
      <c r="G71" s="25" t="s">
        <v>204</v>
      </c>
      <c r="H71" s="25" t="s">
        <v>197</v>
      </c>
      <c r="I71" s="25" t="str">
        <f t="shared" si="26"/>
        <v>Paid Middle</v>
      </c>
      <c r="J71" s="25" t="str">
        <f t="shared" si="50"/>
        <v>PM</v>
      </c>
      <c r="K71" s="25" t="s">
        <v>3</v>
      </c>
      <c r="L71" s="25" t="s">
        <v>8</v>
      </c>
      <c r="M71" s="25" t="str">
        <f t="shared" ref="M71:M81" si="55">K71&amp;" "&amp;L71</f>
        <v>Kiosk Large</v>
      </c>
      <c r="N71" s="25" t="str">
        <f t="shared" si="51"/>
        <v>KL</v>
      </c>
      <c r="O71" s="25" t="s">
        <v>189</v>
      </c>
      <c r="P71" s="25" t="s">
        <v>190</v>
      </c>
      <c r="Q71" s="4" t="str">
        <f t="shared" ref="Q71:Q81" si="56">B71&amp;"-"&amp;D71&amp;"-"&amp;F71&amp;"-"&amp;J71&amp;"-"&amp;N71&amp;"-"&amp;P71</f>
        <v>L2A-GW-CC-PM-KL-1A</v>
      </c>
      <c r="R71" s="4" t="str">
        <f t="shared" si="53"/>
        <v>PM-KL-1A</v>
      </c>
      <c r="S71" s="26">
        <v>3</v>
      </c>
      <c r="T71" s="26">
        <v>3.1</v>
      </c>
      <c r="U71" s="27">
        <f t="shared" ref="U71:U81" si="57">S71*T71</f>
        <v>9.3000000000000007</v>
      </c>
      <c r="V71" s="28">
        <v>0</v>
      </c>
      <c r="W71" s="27">
        <f t="shared" ref="W71:W81" si="58">U71-V71</f>
        <v>9.3000000000000007</v>
      </c>
      <c r="X71" s="29">
        <f t="shared" si="54"/>
        <v>9.84</v>
      </c>
      <c r="Y71" s="29">
        <f t="shared" si="54"/>
        <v>10.167999999999999</v>
      </c>
      <c r="Z71" s="29">
        <f t="shared" si="52"/>
        <v>100.05311999999999</v>
      </c>
    </row>
    <row r="72" spans="1:27" x14ac:dyDescent="0.25">
      <c r="A72" s="25">
        <f t="shared" si="25"/>
        <v>70</v>
      </c>
      <c r="B72" s="25" t="s">
        <v>43</v>
      </c>
      <c r="C72" s="4" t="s">
        <v>24</v>
      </c>
      <c r="D72" s="25" t="s">
        <v>218</v>
      </c>
      <c r="E72" s="25" t="s">
        <v>203</v>
      </c>
      <c r="F72" s="25" t="s">
        <v>246</v>
      </c>
      <c r="G72" s="25" t="s">
        <v>204</v>
      </c>
      <c r="H72" s="25" t="s">
        <v>197</v>
      </c>
      <c r="I72" s="25" t="str">
        <f t="shared" si="26"/>
        <v>Paid Middle</v>
      </c>
      <c r="J72" s="25" t="str">
        <f t="shared" si="50"/>
        <v>PM</v>
      </c>
      <c r="K72" s="25" t="s">
        <v>3</v>
      </c>
      <c r="L72" s="25" t="s">
        <v>8</v>
      </c>
      <c r="M72" s="25" t="str">
        <f t="shared" si="55"/>
        <v>Kiosk Large</v>
      </c>
      <c r="N72" s="25" t="str">
        <f t="shared" si="51"/>
        <v>KL</v>
      </c>
      <c r="O72" s="25" t="s">
        <v>189</v>
      </c>
      <c r="P72" s="25" t="s">
        <v>191</v>
      </c>
      <c r="Q72" s="4" t="str">
        <f t="shared" si="56"/>
        <v>L2A-GW-CC-PM-KL-1B</v>
      </c>
      <c r="R72" s="4" t="str">
        <f t="shared" si="53"/>
        <v>PM-KL-1B</v>
      </c>
      <c r="S72" s="26">
        <v>3</v>
      </c>
      <c r="T72" s="26">
        <v>3.1</v>
      </c>
      <c r="U72" s="27">
        <f t="shared" si="57"/>
        <v>9.3000000000000007</v>
      </c>
      <c r="V72" s="28">
        <v>0</v>
      </c>
      <c r="W72" s="27">
        <f t="shared" si="58"/>
        <v>9.3000000000000007</v>
      </c>
      <c r="X72" s="29">
        <f t="shared" si="54"/>
        <v>9.84</v>
      </c>
      <c r="Y72" s="29">
        <f t="shared" si="54"/>
        <v>10.167999999999999</v>
      </c>
      <c r="Z72" s="29">
        <f t="shared" si="52"/>
        <v>100.05311999999999</v>
      </c>
    </row>
    <row r="73" spans="1:27" x14ac:dyDescent="0.25">
      <c r="A73" s="25">
        <f t="shared" si="25"/>
        <v>71</v>
      </c>
      <c r="B73" s="25" t="s">
        <v>43</v>
      </c>
      <c r="C73" s="4" t="s">
        <v>24</v>
      </c>
      <c r="D73" s="25" t="s">
        <v>218</v>
      </c>
      <c r="E73" s="25" t="s">
        <v>203</v>
      </c>
      <c r="F73" s="25" t="s">
        <v>246</v>
      </c>
      <c r="G73" s="25" t="s">
        <v>204</v>
      </c>
      <c r="H73" s="25" t="s">
        <v>197</v>
      </c>
      <c r="I73" s="25" t="str">
        <f t="shared" si="26"/>
        <v>Paid Middle</v>
      </c>
      <c r="J73" s="25" t="str">
        <f t="shared" si="50"/>
        <v>PM</v>
      </c>
      <c r="K73" s="25" t="s">
        <v>3</v>
      </c>
      <c r="L73" s="25" t="s">
        <v>8</v>
      </c>
      <c r="M73" s="25" t="str">
        <f t="shared" si="55"/>
        <v>Kiosk Large</v>
      </c>
      <c r="N73" s="25" t="str">
        <f t="shared" si="51"/>
        <v>KL</v>
      </c>
      <c r="O73" s="25" t="s">
        <v>192</v>
      </c>
      <c r="P73" s="25" t="s">
        <v>193</v>
      </c>
      <c r="Q73" s="4" t="str">
        <f t="shared" si="56"/>
        <v>L2A-GW-CC-PM-KL-1A+B</v>
      </c>
      <c r="R73" s="4" t="str">
        <f t="shared" si="53"/>
        <v>PM-KL-1A+B</v>
      </c>
      <c r="S73" s="26">
        <v>3</v>
      </c>
      <c r="T73" s="26">
        <f>3.1*2</f>
        <v>6.2</v>
      </c>
      <c r="U73" s="27">
        <f t="shared" si="57"/>
        <v>18.600000000000001</v>
      </c>
      <c r="V73" s="28">
        <v>0</v>
      </c>
      <c r="W73" s="27">
        <f t="shared" si="58"/>
        <v>18.600000000000001</v>
      </c>
      <c r="X73" s="29">
        <f t="shared" si="54"/>
        <v>9.84</v>
      </c>
      <c r="Y73" s="29">
        <f t="shared" si="54"/>
        <v>20.335999999999999</v>
      </c>
      <c r="Z73" s="29">
        <f t="shared" si="52"/>
        <v>200.10623999999999</v>
      </c>
    </row>
    <row r="74" spans="1:27" x14ac:dyDescent="0.25">
      <c r="A74" s="25">
        <f t="shared" si="25"/>
        <v>72</v>
      </c>
      <c r="B74" s="25" t="s">
        <v>43</v>
      </c>
      <c r="C74" s="4" t="s">
        <v>24</v>
      </c>
      <c r="D74" s="25" t="s">
        <v>218</v>
      </c>
      <c r="E74" s="25" t="s">
        <v>203</v>
      </c>
      <c r="F74" s="25" t="s">
        <v>246</v>
      </c>
      <c r="G74" s="25" t="s">
        <v>204</v>
      </c>
      <c r="H74" s="25" t="s">
        <v>197</v>
      </c>
      <c r="I74" s="25" t="str">
        <f t="shared" si="26"/>
        <v>Paid Middle</v>
      </c>
      <c r="J74" s="25" t="str">
        <f t="shared" si="50"/>
        <v>PM</v>
      </c>
      <c r="K74" s="25" t="s">
        <v>3</v>
      </c>
      <c r="L74" s="25" t="s">
        <v>9</v>
      </c>
      <c r="M74" s="25" t="str">
        <f t="shared" si="55"/>
        <v>Kiosk Medium</v>
      </c>
      <c r="N74" s="25" t="str">
        <f t="shared" si="51"/>
        <v>KM</v>
      </c>
      <c r="O74" s="25" t="s">
        <v>189</v>
      </c>
      <c r="P74" s="25" t="s">
        <v>190</v>
      </c>
      <c r="Q74" s="4" t="str">
        <f t="shared" si="56"/>
        <v>L2A-GW-CC-PM-KM-1A</v>
      </c>
      <c r="R74" s="4" t="str">
        <f t="shared" si="53"/>
        <v>PM-KM-1A</v>
      </c>
      <c r="S74" s="26">
        <v>3</v>
      </c>
      <c r="T74" s="26">
        <v>1.55</v>
      </c>
      <c r="U74" s="27">
        <f t="shared" si="57"/>
        <v>4.6500000000000004</v>
      </c>
      <c r="V74" s="28">
        <v>0</v>
      </c>
      <c r="W74" s="27">
        <f t="shared" si="58"/>
        <v>4.6500000000000004</v>
      </c>
      <c r="X74" s="29">
        <f t="shared" si="54"/>
        <v>9.84</v>
      </c>
      <c r="Y74" s="29">
        <f t="shared" si="54"/>
        <v>5.0839999999999996</v>
      </c>
      <c r="Z74" s="29">
        <f t="shared" si="52"/>
        <v>50.026559999999996</v>
      </c>
    </row>
    <row r="75" spans="1:27" x14ac:dyDescent="0.25">
      <c r="A75" s="25">
        <f t="shared" si="25"/>
        <v>73</v>
      </c>
      <c r="B75" s="25" t="s">
        <v>43</v>
      </c>
      <c r="C75" s="4" t="s">
        <v>24</v>
      </c>
      <c r="D75" s="25" t="s">
        <v>218</v>
      </c>
      <c r="E75" s="25" t="s">
        <v>203</v>
      </c>
      <c r="F75" s="25" t="s">
        <v>246</v>
      </c>
      <c r="G75" s="25" t="s">
        <v>204</v>
      </c>
      <c r="H75" s="25" t="s">
        <v>197</v>
      </c>
      <c r="I75" s="25" t="str">
        <f t="shared" ref="I75:I138" si="59">G75&amp;" "&amp;H75</f>
        <v>Paid Middle</v>
      </c>
      <c r="J75" s="25" t="str">
        <f t="shared" si="50"/>
        <v>PM</v>
      </c>
      <c r="K75" s="25" t="s">
        <v>3</v>
      </c>
      <c r="L75" s="25" t="s">
        <v>9</v>
      </c>
      <c r="M75" s="25" t="str">
        <f t="shared" si="55"/>
        <v>Kiosk Medium</v>
      </c>
      <c r="N75" s="25" t="str">
        <f t="shared" si="51"/>
        <v>KM</v>
      </c>
      <c r="O75" s="25" t="s">
        <v>189</v>
      </c>
      <c r="P75" s="25" t="s">
        <v>191</v>
      </c>
      <c r="Q75" s="4" t="str">
        <f t="shared" si="56"/>
        <v>L2A-GW-CC-PM-KM-1B</v>
      </c>
      <c r="R75" s="4" t="str">
        <f t="shared" si="53"/>
        <v>PM-KM-1B</v>
      </c>
      <c r="S75" s="26">
        <v>3</v>
      </c>
      <c r="T75" s="26">
        <v>1.55</v>
      </c>
      <c r="U75" s="27">
        <f t="shared" si="57"/>
        <v>4.6500000000000004</v>
      </c>
      <c r="V75" s="28">
        <v>0</v>
      </c>
      <c r="W75" s="27">
        <f t="shared" si="58"/>
        <v>4.6500000000000004</v>
      </c>
      <c r="X75" s="29">
        <f t="shared" si="54"/>
        <v>9.84</v>
      </c>
      <c r="Y75" s="29">
        <f t="shared" si="54"/>
        <v>5.0839999999999996</v>
      </c>
      <c r="Z75" s="29">
        <f t="shared" si="52"/>
        <v>50.026559999999996</v>
      </c>
    </row>
    <row r="76" spans="1:27" x14ac:dyDescent="0.25">
      <c r="A76" s="25">
        <f t="shared" ref="A76:A139" si="60">A75+1</f>
        <v>74</v>
      </c>
      <c r="B76" s="25" t="s">
        <v>43</v>
      </c>
      <c r="C76" s="4" t="s">
        <v>24</v>
      </c>
      <c r="D76" s="25" t="s">
        <v>218</v>
      </c>
      <c r="E76" s="25" t="s">
        <v>203</v>
      </c>
      <c r="F76" s="25" t="s">
        <v>246</v>
      </c>
      <c r="G76" s="25" t="s">
        <v>204</v>
      </c>
      <c r="H76" s="25" t="s">
        <v>197</v>
      </c>
      <c r="I76" s="25" t="str">
        <f t="shared" si="59"/>
        <v>Paid Middle</v>
      </c>
      <c r="J76" s="25" t="str">
        <f t="shared" si="50"/>
        <v>PM</v>
      </c>
      <c r="K76" s="25" t="s">
        <v>3</v>
      </c>
      <c r="L76" s="25" t="s">
        <v>9</v>
      </c>
      <c r="M76" s="25" t="str">
        <f t="shared" si="55"/>
        <v>Kiosk Medium</v>
      </c>
      <c r="N76" s="25" t="str">
        <f t="shared" si="51"/>
        <v>KM</v>
      </c>
      <c r="O76" s="25" t="s">
        <v>189</v>
      </c>
      <c r="P76" s="25" t="s">
        <v>194</v>
      </c>
      <c r="Q76" s="4" t="str">
        <f t="shared" si="56"/>
        <v>L2A-GW-CC-PM-KM-1C</v>
      </c>
      <c r="R76" s="4" t="str">
        <f t="shared" si="53"/>
        <v>PM-KM-1C</v>
      </c>
      <c r="S76" s="26">
        <v>3</v>
      </c>
      <c r="T76" s="26">
        <v>1.55</v>
      </c>
      <c r="U76" s="27">
        <f t="shared" si="57"/>
        <v>4.6500000000000004</v>
      </c>
      <c r="V76" s="28">
        <v>0</v>
      </c>
      <c r="W76" s="27">
        <f t="shared" si="58"/>
        <v>4.6500000000000004</v>
      </c>
      <c r="X76" s="29">
        <f t="shared" si="54"/>
        <v>9.84</v>
      </c>
      <c r="Y76" s="29">
        <f t="shared" si="54"/>
        <v>5.0839999999999996</v>
      </c>
      <c r="Z76" s="29">
        <f t="shared" si="52"/>
        <v>50.026559999999996</v>
      </c>
    </row>
    <row r="77" spans="1:27" x14ac:dyDescent="0.25">
      <c r="A77" s="25">
        <f t="shared" si="60"/>
        <v>75</v>
      </c>
      <c r="B77" s="25" t="s">
        <v>43</v>
      </c>
      <c r="C77" s="4" t="s">
        <v>24</v>
      </c>
      <c r="D77" s="25" t="s">
        <v>218</v>
      </c>
      <c r="E77" s="25" t="s">
        <v>203</v>
      </c>
      <c r="F77" s="25" t="s">
        <v>246</v>
      </c>
      <c r="G77" s="25" t="s">
        <v>204</v>
      </c>
      <c r="H77" s="25" t="s">
        <v>197</v>
      </c>
      <c r="I77" s="25" t="str">
        <f t="shared" si="59"/>
        <v>Paid Middle</v>
      </c>
      <c r="J77" s="25" t="str">
        <f t="shared" si="50"/>
        <v>PM</v>
      </c>
      <c r="K77" s="25" t="s">
        <v>3</v>
      </c>
      <c r="L77" s="25" t="s">
        <v>9</v>
      </c>
      <c r="M77" s="25" t="str">
        <f t="shared" si="55"/>
        <v>Kiosk Medium</v>
      </c>
      <c r="N77" s="25" t="str">
        <f t="shared" si="51"/>
        <v>KM</v>
      </c>
      <c r="O77" s="25" t="s">
        <v>189</v>
      </c>
      <c r="P77" s="25" t="s">
        <v>195</v>
      </c>
      <c r="Q77" s="4" t="str">
        <f t="shared" si="56"/>
        <v>L2A-GW-CC-PM-KM-1D</v>
      </c>
      <c r="R77" s="4" t="str">
        <f t="shared" si="53"/>
        <v>PM-KM-1D</v>
      </c>
      <c r="S77" s="26">
        <v>3</v>
      </c>
      <c r="T77" s="26">
        <v>1.55</v>
      </c>
      <c r="U77" s="27">
        <f t="shared" si="57"/>
        <v>4.6500000000000004</v>
      </c>
      <c r="V77" s="28">
        <v>0</v>
      </c>
      <c r="W77" s="27">
        <f t="shared" si="58"/>
        <v>4.6500000000000004</v>
      </c>
      <c r="X77" s="29">
        <f t="shared" si="54"/>
        <v>9.84</v>
      </c>
      <c r="Y77" s="29">
        <f t="shared" si="54"/>
        <v>5.0839999999999996</v>
      </c>
      <c r="Z77" s="29">
        <f t="shared" si="52"/>
        <v>50.026559999999996</v>
      </c>
    </row>
    <row r="78" spans="1:27" x14ac:dyDescent="0.25">
      <c r="A78" s="25">
        <f t="shared" si="60"/>
        <v>76</v>
      </c>
      <c r="B78" s="25" t="s">
        <v>43</v>
      </c>
      <c r="C78" s="4" t="s">
        <v>24</v>
      </c>
      <c r="D78" s="25" t="s">
        <v>218</v>
      </c>
      <c r="E78" s="25" t="s">
        <v>203</v>
      </c>
      <c r="F78" s="25" t="s">
        <v>246</v>
      </c>
      <c r="G78" s="25" t="s">
        <v>204</v>
      </c>
      <c r="H78" s="25" t="s">
        <v>197</v>
      </c>
      <c r="I78" s="25" t="str">
        <f t="shared" si="59"/>
        <v>Paid Middle</v>
      </c>
      <c r="J78" s="25" t="str">
        <f t="shared" si="50"/>
        <v>PM</v>
      </c>
      <c r="K78" s="25" t="s">
        <v>3</v>
      </c>
      <c r="L78" s="25" t="s">
        <v>8</v>
      </c>
      <c r="M78" s="25" t="str">
        <f t="shared" si="55"/>
        <v>Kiosk Large</v>
      </c>
      <c r="N78" s="25" t="str">
        <f t="shared" si="51"/>
        <v>KL</v>
      </c>
      <c r="O78" s="25" t="s">
        <v>192</v>
      </c>
      <c r="P78" s="25" t="s">
        <v>196</v>
      </c>
      <c r="Q78" s="4" t="str">
        <f t="shared" si="56"/>
        <v>L2A-GW-CC-PM-KL-1AtoD</v>
      </c>
      <c r="R78" s="4" t="str">
        <f t="shared" si="53"/>
        <v>PM-KL-1AtoD</v>
      </c>
      <c r="S78" s="26">
        <v>3</v>
      </c>
      <c r="T78" s="26">
        <f>1.55*4</f>
        <v>6.2</v>
      </c>
      <c r="U78" s="27">
        <f t="shared" si="57"/>
        <v>18.600000000000001</v>
      </c>
      <c r="V78" s="28">
        <v>0</v>
      </c>
      <c r="W78" s="27">
        <f t="shared" si="58"/>
        <v>18.600000000000001</v>
      </c>
      <c r="X78" s="29">
        <f t="shared" si="54"/>
        <v>9.84</v>
      </c>
      <c r="Y78" s="29">
        <f t="shared" si="54"/>
        <v>20.335999999999999</v>
      </c>
      <c r="Z78" s="29">
        <f t="shared" si="52"/>
        <v>200.10623999999999</v>
      </c>
    </row>
    <row r="79" spans="1:27" x14ac:dyDescent="0.25">
      <c r="A79" s="25">
        <f t="shared" si="60"/>
        <v>77</v>
      </c>
      <c r="B79" s="25" t="s">
        <v>43</v>
      </c>
      <c r="C79" s="4" t="s">
        <v>24</v>
      </c>
      <c r="D79" s="25" t="s">
        <v>218</v>
      </c>
      <c r="E79" s="25" t="s">
        <v>203</v>
      </c>
      <c r="F79" s="25" t="s">
        <v>246</v>
      </c>
      <c r="G79" s="25" t="s">
        <v>204</v>
      </c>
      <c r="H79" s="25" t="s">
        <v>197</v>
      </c>
      <c r="I79" s="25" t="str">
        <f t="shared" si="59"/>
        <v>Paid Middle</v>
      </c>
      <c r="J79" s="25" t="str">
        <f t="shared" si="50"/>
        <v>PM</v>
      </c>
      <c r="K79" s="25" t="s">
        <v>3</v>
      </c>
      <c r="L79" s="25" t="s">
        <v>8</v>
      </c>
      <c r="M79" s="25" t="str">
        <f t="shared" si="55"/>
        <v>Kiosk Large</v>
      </c>
      <c r="N79" s="25" t="str">
        <f t="shared" si="51"/>
        <v>KL</v>
      </c>
      <c r="O79" s="25" t="s">
        <v>189</v>
      </c>
      <c r="P79" s="25" t="s">
        <v>199</v>
      </c>
      <c r="Q79" s="4" t="str">
        <f t="shared" si="56"/>
        <v>L2A-GW-CC-PM-KL-2A</v>
      </c>
      <c r="R79" s="4" t="str">
        <f t="shared" si="53"/>
        <v>PM-KL-2A</v>
      </c>
      <c r="S79" s="26">
        <v>3</v>
      </c>
      <c r="T79" s="26">
        <v>3.1</v>
      </c>
      <c r="U79" s="27">
        <f t="shared" si="57"/>
        <v>9.3000000000000007</v>
      </c>
      <c r="V79" s="28">
        <v>0</v>
      </c>
      <c r="W79" s="27">
        <f t="shared" si="58"/>
        <v>9.3000000000000007</v>
      </c>
      <c r="X79" s="29">
        <f t="shared" si="54"/>
        <v>9.84</v>
      </c>
      <c r="Y79" s="29">
        <f t="shared" si="54"/>
        <v>10.167999999999999</v>
      </c>
      <c r="Z79" s="29">
        <f t="shared" si="52"/>
        <v>100.05311999999999</v>
      </c>
    </row>
    <row r="80" spans="1:27" x14ac:dyDescent="0.25">
      <c r="A80" s="25">
        <f t="shared" si="60"/>
        <v>78</v>
      </c>
      <c r="B80" s="25" t="s">
        <v>43</v>
      </c>
      <c r="C80" s="4" t="s">
        <v>24</v>
      </c>
      <c r="D80" s="25" t="s">
        <v>218</v>
      </c>
      <c r="E80" s="25" t="s">
        <v>203</v>
      </c>
      <c r="F80" s="25" t="s">
        <v>246</v>
      </c>
      <c r="G80" s="25" t="s">
        <v>204</v>
      </c>
      <c r="H80" s="25" t="s">
        <v>197</v>
      </c>
      <c r="I80" s="25" t="str">
        <f t="shared" si="59"/>
        <v>Paid Middle</v>
      </c>
      <c r="J80" s="25" t="str">
        <f t="shared" si="50"/>
        <v>PM</v>
      </c>
      <c r="K80" s="25" t="s">
        <v>3</v>
      </c>
      <c r="L80" s="25" t="s">
        <v>8</v>
      </c>
      <c r="M80" s="25" t="str">
        <f t="shared" si="55"/>
        <v>Kiosk Large</v>
      </c>
      <c r="N80" s="25" t="str">
        <f t="shared" si="51"/>
        <v>KL</v>
      </c>
      <c r="O80" s="25" t="s">
        <v>189</v>
      </c>
      <c r="P80" s="25" t="s">
        <v>200</v>
      </c>
      <c r="Q80" s="4" t="str">
        <f t="shared" si="56"/>
        <v>L2A-GW-CC-PM-KL-2B</v>
      </c>
      <c r="R80" s="4" t="str">
        <f t="shared" si="53"/>
        <v>PM-KL-2B</v>
      </c>
      <c r="S80" s="26">
        <v>3</v>
      </c>
      <c r="T80" s="26">
        <v>3.1</v>
      </c>
      <c r="U80" s="27">
        <f t="shared" si="57"/>
        <v>9.3000000000000007</v>
      </c>
      <c r="V80" s="28">
        <v>0</v>
      </c>
      <c r="W80" s="27">
        <f t="shared" si="58"/>
        <v>9.3000000000000007</v>
      </c>
      <c r="X80" s="29">
        <f t="shared" si="54"/>
        <v>9.84</v>
      </c>
      <c r="Y80" s="29">
        <f t="shared" si="54"/>
        <v>10.167999999999999</v>
      </c>
      <c r="Z80" s="29">
        <f t="shared" si="52"/>
        <v>100.05311999999999</v>
      </c>
    </row>
    <row r="81" spans="1:26" x14ac:dyDescent="0.25">
      <c r="A81" s="25">
        <f t="shared" si="60"/>
        <v>79</v>
      </c>
      <c r="B81" s="25" t="s">
        <v>43</v>
      </c>
      <c r="C81" s="4" t="s">
        <v>24</v>
      </c>
      <c r="D81" s="25" t="s">
        <v>218</v>
      </c>
      <c r="E81" s="25" t="s">
        <v>203</v>
      </c>
      <c r="F81" s="25" t="s">
        <v>246</v>
      </c>
      <c r="G81" s="25" t="s">
        <v>204</v>
      </c>
      <c r="H81" s="25" t="s">
        <v>197</v>
      </c>
      <c r="I81" s="25" t="str">
        <f t="shared" si="59"/>
        <v>Paid Middle</v>
      </c>
      <c r="J81" s="25" t="str">
        <f t="shared" si="50"/>
        <v>PM</v>
      </c>
      <c r="K81" s="25" t="s">
        <v>3</v>
      </c>
      <c r="L81" s="25" t="s">
        <v>8</v>
      </c>
      <c r="M81" s="25" t="str">
        <f t="shared" si="55"/>
        <v>Kiosk Large</v>
      </c>
      <c r="N81" s="25" t="str">
        <f t="shared" si="51"/>
        <v>KL</v>
      </c>
      <c r="O81" s="25" t="s">
        <v>192</v>
      </c>
      <c r="P81" s="25" t="s">
        <v>201</v>
      </c>
      <c r="Q81" s="4" t="str">
        <f t="shared" si="56"/>
        <v>L2A-GW-CC-PM-KL-2A+B</v>
      </c>
      <c r="R81" s="4" t="str">
        <f t="shared" si="53"/>
        <v>PM-KL-2A+B</v>
      </c>
      <c r="S81" s="26">
        <v>3</v>
      </c>
      <c r="T81" s="26">
        <f>3.1*2</f>
        <v>6.2</v>
      </c>
      <c r="U81" s="27">
        <f t="shared" si="57"/>
        <v>18.600000000000001</v>
      </c>
      <c r="V81" s="28">
        <v>0</v>
      </c>
      <c r="W81" s="27">
        <f t="shared" si="58"/>
        <v>18.600000000000001</v>
      </c>
      <c r="X81" s="29">
        <f t="shared" si="54"/>
        <v>9.84</v>
      </c>
      <c r="Y81" s="29">
        <f t="shared" si="54"/>
        <v>20.335999999999999</v>
      </c>
      <c r="Z81" s="29">
        <f t="shared" si="52"/>
        <v>200.10623999999999</v>
      </c>
    </row>
    <row r="82" spans="1:26" x14ac:dyDescent="0.25">
      <c r="A82" s="19">
        <f t="shared" si="60"/>
        <v>80</v>
      </c>
      <c r="B82" s="19" t="s">
        <v>43</v>
      </c>
      <c r="C82" s="20" t="s">
        <v>24</v>
      </c>
      <c r="D82" s="19" t="s">
        <v>218</v>
      </c>
      <c r="E82" s="19" t="s">
        <v>203</v>
      </c>
      <c r="F82" s="19" t="s">
        <v>246</v>
      </c>
      <c r="G82" s="19" t="s">
        <v>187</v>
      </c>
      <c r="H82" s="19" t="s">
        <v>198</v>
      </c>
      <c r="I82" s="19" t="str">
        <f t="shared" si="59"/>
        <v>Unpaid South</v>
      </c>
      <c r="J82" s="19" t="str">
        <f t="shared" si="50"/>
        <v>US</v>
      </c>
      <c r="K82" s="19" t="s">
        <v>4</v>
      </c>
      <c r="L82" s="19" t="s">
        <v>6</v>
      </c>
      <c r="M82" s="19" t="str">
        <f>K82&amp;" "&amp;L82</f>
        <v>Block Small</v>
      </c>
      <c r="N82" s="19" t="str">
        <f t="shared" si="51"/>
        <v>BS</v>
      </c>
      <c r="O82" s="19" t="s">
        <v>189</v>
      </c>
      <c r="P82" s="19">
        <v>1</v>
      </c>
      <c r="Q82" s="20" t="str">
        <f>B82&amp;"-"&amp;D82&amp;"-"&amp;F82&amp;"-"&amp;J82&amp;"-"&amp;N82&amp;"-"&amp;P82</f>
        <v>L2A-GW-CC-US-BS-1</v>
      </c>
      <c r="R82" s="20" t="str">
        <f t="shared" si="53"/>
        <v>US-BS-1</v>
      </c>
      <c r="S82" s="21">
        <v>18.489999999999998</v>
      </c>
      <c r="T82" s="21">
        <v>14.37</v>
      </c>
      <c r="U82" s="24">
        <f>S82*T82</f>
        <v>265.70129999999995</v>
      </c>
      <c r="V82" s="23">
        <f>9.703*7.85+4</f>
        <v>80.168549999999996</v>
      </c>
      <c r="W82" s="24">
        <f>U82-V82</f>
        <v>185.53274999999996</v>
      </c>
      <c r="X82" s="24">
        <f t="shared" si="54"/>
        <v>60.647199999999991</v>
      </c>
      <c r="Y82" s="24">
        <f t="shared" si="54"/>
        <v>47.133599999999994</v>
      </c>
      <c r="Z82" s="24">
        <f t="shared" si="52"/>
        <v>1996.0355375999993</v>
      </c>
    </row>
    <row r="83" spans="1:26" x14ac:dyDescent="0.25">
      <c r="A83" s="19">
        <f t="shared" si="60"/>
        <v>81</v>
      </c>
      <c r="B83" s="19" t="s">
        <v>43</v>
      </c>
      <c r="C83" s="20" t="s">
        <v>24</v>
      </c>
      <c r="D83" s="19" t="s">
        <v>218</v>
      </c>
      <c r="E83" s="19" t="s">
        <v>203</v>
      </c>
      <c r="F83" s="19" t="s">
        <v>246</v>
      </c>
      <c r="G83" s="19" t="s">
        <v>187</v>
      </c>
      <c r="H83" s="19" t="s">
        <v>198</v>
      </c>
      <c r="I83" s="19" t="str">
        <f t="shared" si="59"/>
        <v>Unpaid South</v>
      </c>
      <c r="J83" s="19" t="str">
        <f t="shared" si="50"/>
        <v>US</v>
      </c>
      <c r="K83" s="19" t="s">
        <v>3</v>
      </c>
      <c r="L83" s="19" t="s">
        <v>6</v>
      </c>
      <c r="M83" s="19" t="str">
        <f>K83&amp;" "&amp;L83</f>
        <v>Kiosk Small</v>
      </c>
      <c r="N83" s="19" t="str">
        <f t="shared" si="51"/>
        <v>KS</v>
      </c>
      <c r="O83" s="19" t="s">
        <v>189</v>
      </c>
      <c r="P83" s="19" t="s">
        <v>190</v>
      </c>
      <c r="Q83" s="20" t="str">
        <f>B83&amp;"-"&amp;D83&amp;"-"&amp;F83&amp;"-"&amp;J83&amp;"-"&amp;N83&amp;"-"&amp;P83</f>
        <v>L2A-GW-CC-US-KS-1A</v>
      </c>
      <c r="R83" s="20" t="str">
        <f t="shared" si="53"/>
        <v>US-KS-1A</v>
      </c>
      <c r="S83" s="21">
        <v>1.5</v>
      </c>
      <c r="T83" s="21">
        <v>1.6</v>
      </c>
      <c r="U83" s="22">
        <f>S83*T83</f>
        <v>2.4000000000000004</v>
      </c>
      <c r="V83" s="23">
        <v>0</v>
      </c>
      <c r="W83" s="22">
        <f>U83-V83</f>
        <v>2.4000000000000004</v>
      </c>
      <c r="X83" s="24">
        <f t="shared" ref="X83:Y83" si="61">S83*X$1</f>
        <v>4.92</v>
      </c>
      <c r="Y83" s="24">
        <f t="shared" si="61"/>
        <v>5.2480000000000002</v>
      </c>
      <c r="Z83" s="24">
        <f t="shared" si="52"/>
        <v>25.820159999999998</v>
      </c>
    </row>
    <row r="84" spans="1:26" x14ac:dyDescent="0.25">
      <c r="A84" s="1">
        <f t="shared" si="60"/>
        <v>82</v>
      </c>
      <c r="S84" s="8"/>
      <c r="T84" s="8"/>
      <c r="V84" s="18"/>
    </row>
    <row r="85" spans="1:26" x14ac:dyDescent="0.25">
      <c r="A85" s="19">
        <f t="shared" si="60"/>
        <v>83</v>
      </c>
      <c r="B85" s="19" t="s">
        <v>43</v>
      </c>
      <c r="C85" s="20" t="s">
        <v>37</v>
      </c>
      <c r="D85" s="19" t="s">
        <v>219</v>
      </c>
      <c r="E85" s="19" t="s">
        <v>203</v>
      </c>
      <c r="F85" s="19" t="s">
        <v>246</v>
      </c>
      <c r="G85" s="19" t="s">
        <v>187</v>
      </c>
      <c r="H85" s="19" t="s">
        <v>188</v>
      </c>
      <c r="I85" s="19" t="str">
        <f t="shared" si="59"/>
        <v>Unpaid North</v>
      </c>
      <c r="J85" s="19" t="str">
        <f t="shared" si="50"/>
        <v>UN</v>
      </c>
      <c r="K85" s="19" t="s">
        <v>3</v>
      </c>
      <c r="L85" s="19" t="s">
        <v>8</v>
      </c>
      <c r="M85" s="19" t="str">
        <f>K85&amp;" "&amp;L85</f>
        <v>Kiosk Large</v>
      </c>
      <c r="N85" s="19" t="str">
        <f t="shared" si="51"/>
        <v>KL</v>
      </c>
      <c r="O85" s="19" t="s">
        <v>189</v>
      </c>
      <c r="P85" s="19">
        <v>1</v>
      </c>
      <c r="Q85" s="20" t="str">
        <f>B85&amp;"-"&amp;D85&amp;"-"&amp;F85&amp;"-"&amp;J85&amp;"-"&amp;N85&amp;"-"&amp;P85</f>
        <v>L2A-PG-CC-UN-KL-1</v>
      </c>
      <c r="R85" s="20" t="str">
        <f t="shared" ref="R85:R101" si="62">J85&amp;"-"&amp;N85&amp;"-"&amp;P85</f>
        <v>UN-KL-1</v>
      </c>
      <c r="S85" s="21">
        <v>2</v>
      </c>
      <c r="T85" s="21">
        <v>3</v>
      </c>
      <c r="U85" s="22">
        <f>S85*T85</f>
        <v>6</v>
      </c>
      <c r="V85" s="23">
        <v>0</v>
      </c>
      <c r="W85" s="22">
        <f>U85-V85</f>
        <v>6</v>
      </c>
      <c r="X85" s="24">
        <f t="shared" ref="X85:Y100" si="63">S85*X$1</f>
        <v>6.56</v>
      </c>
      <c r="Y85" s="24">
        <f t="shared" si="63"/>
        <v>9.84</v>
      </c>
      <c r="Z85" s="24">
        <f t="shared" si="52"/>
        <v>64.550399999999996</v>
      </c>
    </row>
    <row r="86" spans="1:26" x14ac:dyDescent="0.25">
      <c r="A86" s="19">
        <f t="shared" si="60"/>
        <v>84</v>
      </c>
      <c r="B86" s="19" t="s">
        <v>43</v>
      </c>
      <c r="C86" s="20" t="s">
        <v>37</v>
      </c>
      <c r="D86" s="19" t="s">
        <v>219</v>
      </c>
      <c r="E86" s="19" t="s">
        <v>203</v>
      </c>
      <c r="F86" s="19" t="s">
        <v>246</v>
      </c>
      <c r="G86" s="19" t="s">
        <v>187</v>
      </c>
      <c r="H86" s="19" t="s">
        <v>188</v>
      </c>
      <c r="I86" s="19" t="str">
        <f t="shared" si="59"/>
        <v>Unpaid North</v>
      </c>
      <c r="J86" s="19" t="str">
        <f t="shared" si="50"/>
        <v>UN</v>
      </c>
      <c r="K86" s="19" t="s">
        <v>3</v>
      </c>
      <c r="L86" s="19" t="s">
        <v>6</v>
      </c>
      <c r="M86" s="19" t="str">
        <f>K86&amp;" "&amp;L86</f>
        <v>Kiosk Small</v>
      </c>
      <c r="N86" s="19" t="str">
        <f t="shared" si="51"/>
        <v>KS</v>
      </c>
      <c r="O86" s="19" t="s">
        <v>189</v>
      </c>
      <c r="P86" s="19">
        <v>1</v>
      </c>
      <c r="Q86" s="20" t="str">
        <f>B86&amp;"-"&amp;D86&amp;"-"&amp;F86&amp;"-"&amp;J86&amp;"-"&amp;N86&amp;"-"&amp;P86</f>
        <v>L2A-PG-CC-UN-KS-1</v>
      </c>
      <c r="R86" s="20" t="str">
        <f t="shared" si="62"/>
        <v>UN-KS-1</v>
      </c>
      <c r="S86" s="21">
        <v>1.5</v>
      </c>
      <c r="T86" s="21">
        <v>1.6</v>
      </c>
      <c r="U86" s="22">
        <f>S86*T86</f>
        <v>2.4000000000000004</v>
      </c>
      <c r="V86" s="23">
        <v>0</v>
      </c>
      <c r="W86" s="22">
        <f>U86-V86</f>
        <v>2.4000000000000004</v>
      </c>
      <c r="X86" s="24">
        <f t="shared" si="63"/>
        <v>4.92</v>
      </c>
      <c r="Y86" s="24">
        <f t="shared" si="63"/>
        <v>5.2480000000000002</v>
      </c>
      <c r="Z86" s="24">
        <f t="shared" si="52"/>
        <v>25.820159999999998</v>
      </c>
    </row>
    <row r="87" spans="1:26" x14ac:dyDescent="0.25">
      <c r="A87" s="19">
        <f t="shared" si="60"/>
        <v>85</v>
      </c>
      <c r="B87" s="19" t="s">
        <v>43</v>
      </c>
      <c r="C87" s="20" t="s">
        <v>37</v>
      </c>
      <c r="D87" s="19" t="s">
        <v>219</v>
      </c>
      <c r="E87" s="19" t="s">
        <v>203</v>
      </c>
      <c r="F87" s="19" t="s">
        <v>246</v>
      </c>
      <c r="G87" s="19" t="s">
        <v>187</v>
      </c>
      <c r="H87" s="19" t="s">
        <v>188</v>
      </c>
      <c r="I87" s="19" t="str">
        <f t="shared" si="59"/>
        <v>Unpaid North</v>
      </c>
      <c r="J87" s="19" t="str">
        <f t="shared" si="50"/>
        <v>UN</v>
      </c>
      <c r="K87" s="19" t="s">
        <v>3</v>
      </c>
      <c r="L87" s="19" t="s">
        <v>6</v>
      </c>
      <c r="M87" s="19" t="str">
        <f>K87&amp;" "&amp;L87</f>
        <v>Kiosk Small</v>
      </c>
      <c r="N87" s="19" t="str">
        <f t="shared" si="51"/>
        <v>KS</v>
      </c>
      <c r="O87" s="19" t="s">
        <v>189</v>
      </c>
      <c r="P87" s="19">
        <v>2</v>
      </c>
      <c r="Q87" s="20" t="str">
        <f>B87&amp;"-"&amp;D87&amp;"-"&amp;F87&amp;"-"&amp;J87&amp;"-"&amp;N87&amp;"-"&amp;P87</f>
        <v>L2A-PG-CC-UN-KS-2</v>
      </c>
      <c r="R87" s="20" t="str">
        <f t="shared" si="62"/>
        <v>UN-KS-2</v>
      </c>
      <c r="S87" s="21">
        <v>1.5</v>
      </c>
      <c r="T87" s="21">
        <v>1.6</v>
      </c>
      <c r="U87" s="22">
        <f>S87*T87</f>
        <v>2.4000000000000004</v>
      </c>
      <c r="V87" s="23">
        <v>0</v>
      </c>
      <c r="W87" s="22">
        <f>U87-V87</f>
        <v>2.4000000000000004</v>
      </c>
      <c r="X87" s="24">
        <f t="shared" si="63"/>
        <v>4.92</v>
      </c>
      <c r="Y87" s="24">
        <f t="shared" si="63"/>
        <v>5.2480000000000002</v>
      </c>
      <c r="Z87" s="24">
        <f t="shared" si="52"/>
        <v>25.820159999999998</v>
      </c>
    </row>
    <row r="88" spans="1:26" x14ac:dyDescent="0.25">
      <c r="A88" s="25">
        <f t="shared" si="60"/>
        <v>86</v>
      </c>
      <c r="B88" s="25" t="s">
        <v>43</v>
      </c>
      <c r="C88" s="4" t="s">
        <v>37</v>
      </c>
      <c r="D88" s="25" t="s">
        <v>219</v>
      </c>
      <c r="E88" s="25" t="s">
        <v>203</v>
      </c>
      <c r="F88" s="25" t="s">
        <v>246</v>
      </c>
      <c r="G88" s="25" t="s">
        <v>204</v>
      </c>
      <c r="H88" s="25" t="s">
        <v>197</v>
      </c>
      <c r="I88" s="25" t="str">
        <f t="shared" si="59"/>
        <v>Paid Middle</v>
      </c>
      <c r="J88" s="25" t="str">
        <f t="shared" si="50"/>
        <v>PM</v>
      </c>
      <c r="K88" s="25" t="s">
        <v>3</v>
      </c>
      <c r="L88" s="25" t="s">
        <v>8</v>
      </c>
      <c r="M88" s="25" t="str">
        <f t="shared" ref="M88:M98" si="64">K88&amp;" "&amp;L88</f>
        <v>Kiosk Large</v>
      </c>
      <c r="N88" s="25" t="str">
        <f t="shared" si="51"/>
        <v>KL</v>
      </c>
      <c r="O88" s="25" t="s">
        <v>189</v>
      </c>
      <c r="P88" s="25" t="s">
        <v>190</v>
      </c>
      <c r="Q88" s="4" t="str">
        <f t="shared" ref="Q88:Q98" si="65">B88&amp;"-"&amp;D88&amp;"-"&amp;F88&amp;"-"&amp;J88&amp;"-"&amp;N88&amp;"-"&amp;P88</f>
        <v>L2A-PG-CC-PM-KL-1A</v>
      </c>
      <c r="R88" s="4" t="str">
        <f t="shared" si="62"/>
        <v>PM-KL-1A</v>
      </c>
      <c r="S88" s="26">
        <v>3</v>
      </c>
      <c r="T88" s="26">
        <v>3.1</v>
      </c>
      <c r="U88" s="27">
        <f t="shared" ref="U88:U98" si="66">S88*T88</f>
        <v>9.3000000000000007</v>
      </c>
      <c r="V88" s="28">
        <v>0</v>
      </c>
      <c r="W88" s="27">
        <f t="shared" ref="W88:W98" si="67">U88-V88</f>
        <v>9.3000000000000007</v>
      </c>
      <c r="X88" s="29">
        <f t="shared" si="63"/>
        <v>9.84</v>
      </c>
      <c r="Y88" s="29">
        <f t="shared" si="63"/>
        <v>10.167999999999999</v>
      </c>
      <c r="Z88" s="29">
        <f t="shared" si="52"/>
        <v>100.05311999999999</v>
      </c>
    </row>
    <row r="89" spans="1:26" x14ac:dyDescent="0.25">
      <c r="A89" s="25">
        <f t="shared" si="60"/>
        <v>87</v>
      </c>
      <c r="B89" s="25" t="s">
        <v>43</v>
      </c>
      <c r="C89" s="4" t="s">
        <v>37</v>
      </c>
      <c r="D89" s="25" t="s">
        <v>219</v>
      </c>
      <c r="E89" s="25" t="s">
        <v>203</v>
      </c>
      <c r="F89" s="25" t="s">
        <v>246</v>
      </c>
      <c r="G89" s="25" t="s">
        <v>204</v>
      </c>
      <c r="H89" s="25" t="s">
        <v>197</v>
      </c>
      <c r="I89" s="25" t="str">
        <f t="shared" si="59"/>
        <v>Paid Middle</v>
      </c>
      <c r="J89" s="25" t="str">
        <f t="shared" si="50"/>
        <v>PM</v>
      </c>
      <c r="K89" s="25" t="s">
        <v>3</v>
      </c>
      <c r="L89" s="25" t="s">
        <v>8</v>
      </c>
      <c r="M89" s="25" t="str">
        <f t="shared" si="64"/>
        <v>Kiosk Large</v>
      </c>
      <c r="N89" s="25" t="str">
        <f t="shared" si="51"/>
        <v>KL</v>
      </c>
      <c r="O89" s="25" t="s">
        <v>189</v>
      </c>
      <c r="P89" s="25" t="s">
        <v>191</v>
      </c>
      <c r="Q89" s="4" t="str">
        <f t="shared" si="65"/>
        <v>L2A-PG-CC-PM-KL-1B</v>
      </c>
      <c r="R89" s="4" t="str">
        <f t="shared" si="62"/>
        <v>PM-KL-1B</v>
      </c>
      <c r="S89" s="26">
        <v>3</v>
      </c>
      <c r="T89" s="26">
        <v>3.1</v>
      </c>
      <c r="U89" s="27">
        <f t="shared" si="66"/>
        <v>9.3000000000000007</v>
      </c>
      <c r="V89" s="28">
        <v>0</v>
      </c>
      <c r="W89" s="27">
        <f t="shared" si="67"/>
        <v>9.3000000000000007</v>
      </c>
      <c r="X89" s="29">
        <f t="shared" si="63"/>
        <v>9.84</v>
      </c>
      <c r="Y89" s="29">
        <f t="shared" si="63"/>
        <v>10.167999999999999</v>
      </c>
      <c r="Z89" s="29">
        <f t="shared" si="52"/>
        <v>100.05311999999999</v>
      </c>
    </row>
    <row r="90" spans="1:26" x14ac:dyDescent="0.25">
      <c r="A90" s="25">
        <f t="shared" si="60"/>
        <v>88</v>
      </c>
      <c r="B90" s="25" t="s">
        <v>43</v>
      </c>
      <c r="C90" s="4" t="s">
        <v>37</v>
      </c>
      <c r="D90" s="25" t="s">
        <v>219</v>
      </c>
      <c r="E90" s="25" t="s">
        <v>203</v>
      </c>
      <c r="F90" s="25" t="s">
        <v>246</v>
      </c>
      <c r="G90" s="25" t="s">
        <v>204</v>
      </c>
      <c r="H90" s="25" t="s">
        <v>197</v>
      </c>
      <c r="I90" s="25" t="str">
        <f t="shared" si="59"/>
        <v>Paid Middle</v>
      </c>
      <c r="J90" s="25" t="str">
        <f t="shared" si="50"/>
        <v>PM</v>
      </c>
      <c r="K90" s="25" t="s">
        <v>3</v>
      </c>
      <c r="L90" s="25" t="s">
        <v>8</v>
      </c>
      <c r="M90" s="25" t="str">
        <f t="shared" si="64"/>
        <v>Kiosk Large</v>
      </c>
      <c r="N90" s="25" t="str">
        <f t="shared" si="51"/>
        <v>KL</v>
      </c>
      <c r="O90" s="25" t="s">
        <v>192</v>
      </c>
      <c r="P90" s="25" t="s">
        <v>193</v>
      </c>
      <c r="Q90" s="4" t="str">
        <f t="shared" si="65"/>
        <v>L2A-PG-CC-PM-KL-1A+B</v>
      </c>
      <c r="R90" s="4" t="str">
        <f t="shared" si="62"/>
        <v>PM-KL-1A+B</v>
      </c>
      <c r="S90" s="26">
        <v>3</v>
      </c>
      <c r="T90" s="26">
        <f>3.1*2</f>
        <v>6.2</v>
      </c>
      <c r="U90" s="27">
        <f t="shared" si="66"/>
        <v>18.600000000000001</v>
      </c>
      <c r="V90" s="28">
        <v>0</v>
      </c>
      <c r="W90" s="27">
        <f t="shared" si="67"/>
        <v>18.600000000000001</v>
      </c>
      <c r="X90" s="29">
        <f t="shared" si="63"/>
        <v>9.84</v>
      </c>
      <c r="Y90" s="29">
        <f t="shared" si="63"/>
        <v>20.335999999999999</v>
      </c>
      <c r="Z90" s="29">
        <f t="shared" si="52"/>
        <v>200.10623999999999</v>
      </c>
    </row>
    <row r="91" spans="1:26" x14ac:dyDescent="0.25">
      <c r="A91" s="25">
        <f t="shared" si="60"/>
        <v>89</v>
      </c>
      <c r="B91" s="25" t="s">
        <v>43</v>
      </c>
      <c r="C91" s="4" t="s">
        <v>37</v>
      </c>
      <c r="D91" s="25" t="s">
        <v>219</v>
      </c>
      <c r="E91" s="25" t="s">
        <v>203</v>
      </c>
      <c r="F91" s="25" t="s">
        <v>246</v>
      </c>
      <c r="G91" s="25" t="s">
        <v>204</v>
      </c>
      <c r="H91" s="25" t="s">
        <v>197</v>
      </c>
      <c r="I91" s="25" t="str">
        <f t="shared" si="59"/>
        <v>Paid Middle</v>
      </c>
      <c r="J91" s="25" t="str">
        <f t="shared" si="50"/>
        <v>PM</v>
      </c>
      <c r="K91" s="25" t="s">
        <v>3</v>
      </c>
      <c r="L91" s="25" t="s">
        <v>9</v>
      </c>
      <c r="M91" s="25" t="str">
        <f t="shared" si="64"/>
        <v>Kiosk Medium</v>
      </c>
      <c r="N91" s="25" t="str">
        <f t="shared" si="51"/>
        <v>KM</v>
      </c>
      <c r="O91" s="25" t="s">
        <v>189</v>
      </c>
      <c r="P91" s="25" t="s">
        <v>190</v>
      </c>
      <c r="Q91" s="4" t="str">
        <f t="shared" si="65"/>
        <v>L2A-PG-CC-PM-KM-1A</v>
      </c>
      <c r="R91" s="4" t="str">
        <f>J91&amp;"-"&amp;N91&amp;"-"&amp;P91</f>
        <v>PM-KM-1A</v>
      </c>
      <c r="S91" s="26">
        <v>3</v>
      </c>
      <c r="T91" s="26">
        <v>1.55</v>
      </c>
      <c r="U91" s="27">
        <f t="shared" si="66"/>
        <v>4.6500000000000004</v>
      </c>
      <c r="V91" s="28">
        <v>0</v>
      </c>
      <c r="W91" s="27">
        <f t="shared" si="67"/>
        <v>4.6500000000000004</v>
      </c>
      <c r="X91" s="29">
        <f t="shared" si="63"/>
        <v>9.84</v>
      </c>
      <c r="Y91" s="29">
        <f t="shared" si="63"/>
        <v>5.0839999999999996</v>
      </c>
      <c r="Z91" s="29">
        <f t="shared" si="52"/>
        <v>50.026559999999996</v>
      </c>
    </row>
    <row r="92" spans="1:26" x14ac:dyDescent="0.25">
      <c r="A92" s="25">
        <f t="shared" si="60"/>
        <v>90</v>
      </c>
      <c r="B92" s="25" t="s">
        <v>43</v>
      </c>
      <c r="C92" s="4" t="s">
        <v>37</v>
      </c>
      <c r="D92" s="25" t="s">
        <v>219</v>
      </c>
      <c r="E92" s="25" t="s">
        <v>203</v>
      </c>
      <c r="F92" s="25" t="s">
        <v>246</v>
      </c>
      <c r="G92" s="25" t="s">
        <v>204</v>
      </c>
      <c r="H92" s="25" t="s">
        <v>197</v>
      </c>
      <c r="I92" s="25" t="str">
        <f t="shared" si="59"/>
        <v>Paid Middle</v>
      </c>
      <c r="J92" s="25" t="str">
        <f t="shared" si="50"/>
        <v>PM</v>
      </c>
      <c r="K92" s="25" t="s">
        <v>3</v>
      </c>
      <c r="L92" s="25" t="s">
        <v>9</v>
      </c>
      <c r="M92" s="25" t="str">
        <f t="shared" si="64"/>
        <v>Kiosk Medium</v>
      </c>
      <c r="N92" s="25" t="str">
        <f t="shared" si="51"/>
        <v>KM</v>
      </c>
      <c r="O92" s="25" t="s">
        <v>189</v>
      </c>
      <c r="P92" s="25" t="s">
        <v>191</v>
      </c>
      <c r="Q92" s="4" t="str">
        <f t="shared" si="65"/>
        <v>L2A-PG-CC-PM-KM-1B</v>
      </c>
      <c r="R92" s="4" t="str">
        <f t="shared" si="62"/>
        <v>PM-KM-1B</v>
      </c>
      <c r="S92" s="26">
        <v>3</v>
      </c>
      <c r="T92" s="26">
        <v>1.55</v>
      </c>
      <c r="U92" s="27">
        <f t="shared" si="66"/>
        <v>4.6500000000000004</v>
      </c>
      <c r="V92" s="28">
        <v>0</v>
      </c>
      <c r="W92" s="27">
        <f t="shared" si="67"/>
        <v>4.6500000000000004</v>
      </c>
      <c r="X92" s="29">
        <f t="shared" si="63"/>
        <v>9.84</v>
      </c>
      <c r="Y92" s="29">
        <f t="shared" si="63"/>
        <v>5.0839999999999996</v>
      </c>
      <c r="Z92" s="29">
        <f t="shared" si="52"/>
        <v>50.026559999999996</v>
      </c>
    </row>
    <row r="93" spans="1:26" x14ac:dyDescent="0.25">
      <c r="A93" s="25">
        <f t="shared" si="60"/>
        <v>91</v>
      </c>
      <c r="B93" s="25" t="s">
        <v>43</v>
      </c>
      <c r="C93" s="4" t="s">
        <v>37</v>
      </c>
      <c r="D93" s="25" t="s">
        <v>219</v>
      </c>
      <c r="E93" s="25" t="s">
        <v>203</v>
      </c>
      <c r="F93" s="25" t="s">
        <v>246</v>
      </c>
      <c r="G93" s="25" t="s">
        <v>204</v>
      </c>
      <c r="H93" s="25" t="s">
        <v>197</v>
      </c>
      <c r="I93" s="25" t="str">
        <f t="shared" si="59"/>
        <v>Paid Middle</v>
      </c>
      <c r="J93" s="25" t="str">
        <f t="shared" si="50"/>
        <v>PM</v>
      </c>
      <c r="K93" s="25" t="s">
        <v>3</v>
      </c>
      <c r="L93" s="25" t="s">
        <v>9</v>
      </c>
      <c r="M93" s="25" t="str">
        <f t="shared" si="64"/>
        <v>Kiosk Medium</v>
      </c>
      <c r="N93" s="25" t="str">
        <f t="shared" si="51"/>
        <v>KM</v>
      </c>
      <c r="O93" s="25" t="s">
        <v>189</v>
      </c>
      <c r="P93" s="25" t="s">
        <v>194</v>
      </c>
      <c r="Q93" s="4" t="str">
        <f t="shared" si="65"/>
        <v>L2A-PG-CC-PM-KM-1C</v>
      </c>
      <c r="R93" s="4" t="str">
        <f t="shared" si="62"/>
        <v>PM-KM-1C</v>
      </c>
      <c r="S93" s="26">
        <v>3</v>
      </c>
      <c r="T93" s="26">
        <v>1.55</v>
      </c>
      <c r="U93" s="27">
        <f t="shared" si="66"/>
        <v>4.6500000000000004</v>
      </c>
      <c r="V93" s="28">
        <v>0</v>
      </c>
      <c r="W93" s="27">
        <f t="shared" si="67"/>
        <v>4.6500000000000004</v>
      </c>
      <c r="X93" s="29">
        <f t="shared" si="63"/>
        <v>9.84</v>
      </c>
      <c r="Y93" s="29">
        <f t="shared" si="63"/>
        <v>5.0839999999999996</v>
      </c>
      <c r="Z93" s="29">
        <f t="shared" si="52"/>
        <v>50.026559999999996</v>
      </c>
    </row>
    <row r="94" spans="1:26" x14ac:dyDescent="0.25">
      <c r="A94" s="25">
        <f t="shared" si="60"/>
        <v>92</v>
      </c>
      <c r="B94" s="25" t="s">
        <v>43</v>
      </c>
      <c r="C94" s="4" t="s">
        <v>37</v>
      </c>
      <c r="D94" s="25" t="s">
        <v>219</v>
      </c>
      <c r="E94" s="25" t="s">
        <v>203</v>
      </c>
      <c r="F94" s="25" t="s">
        <v>246</v>
      </c>
      <c r="G94" s="25" t="s">
        <v>204</v>
      </c>
      <c r="H94" s="25" t="s">
        <v>197</v>
      </c>
      <c r="I94" s="25" t="str">
        <f t="shared" si="59"/>
        <v>Paid Middle</v>
      </c>
      <c r="J94" s="25" t="str">
        <f t="shared" si="50"/>
        <v>PM</v>
      </c>
      <c r="K94" s="25" t="s">
        <v>3</v>
      </c>
      <c r="L94" s="25" t="s">
        <v>9</v>
      </c>
      <c r="M94" s="25" t="str">
        <f t="shared" si="64"/>
        <v>Kiosk Medium</v>
      </c>
      <c r="N94" s="25" t="str">
        <f t="shared" si="51"/>
        <v>KM</v>
      </c>
      <c r="O94" s="25" t="s">
        <v>189</v>
      </c>
      <c r="P94" s="25" t="s">
        <v>195</v>
      </c>
      <c r="Q94" s="4" t="str">
        <f t="shared" si="65"/>
        <v>L2A-PG-CC-PM-KM-1D</v>
      </c>
      <c r="R94" s="4" t="str">
        <f t="shared" si="62"/>
        <v>PM-KM-1D</v>
      </c>
      <c r="S94" s="26">
        <v>3</v>
      </c>
      <c r="T94" s="26">
        <v>1.55</v>
      </c>
      <c r="U94" s="27">
        <f t="shared" si="66"/>
        <v>4.6500000000000004</v>
      </c>
      <c r="V94" s="28">
        <v>0</v>
      </c>
      <c r="W94" s="27">
        <f t="shared" si="67"/>
        <v>4.6500000000000004</v>
      </c>
      <c r="X94" s="29">
        <f t="shared" si="63"/>
        <v>9.84</v>
      </c>
      <c r="Y94" s="29">
        <f t="shared" si="63"/>
        <v>5.0839999999999996</v>
      </c>
      <c r="Z94" s="29">
        <f t="shared" si="52"/>
        <v>50.026559999999996</v>
      </c>
    </row>
    <row r="95" spans="1:26" x14ac:dyDescent="0.25">
      <c r="A95" s="25">
        <f t="shared" si="60"/>
        <v>93</v>
      </c>
      <c r="B95" s="25" t="s">
        <v>43</v>
      </c>
      <c r="C95" s="4" t="s">
        <v>37</v>
      </c>
      <c r="D95" s="25" t="s">
        <v>219</v>
      </c>
      <c r="E95" s="25" t="s">
        <v>203</v>
      </c>
      <c r="F95" s="25" t="s">
        <v>246</v>
      </c>
      <c r="G95" s="25" t="s">
        <v>204</v>
      </c>
      <c r="H95" s="25" t="s">
        <v>197</v>
      </c>
      <c r="I95" s="25" t="str">
        <f t="shared" si="59"/>
        <v>Paid Middle</v>
      </c>
      <c r="J95" s="25" t="str">
        <f t="shared" si="50"/>
        <v>PM</v>
      </c>
      <c r="K95" s="25" t="s">
        <v>3</v>
      </c>
      <c r="L95" s="25" t="s">
        <v>8</v>
      </c>
      <c r="M95" s="25" t="str">
        <f t="shared" si="64"/>
        <v>Kiosk Large</v>
      </c>
      <c r="N95" s="25" t="str">
        <f t="shared" si="51"/>
        <v>KL</v>
      </c>
      <c r="O95" s="25" t="s">
        <v>192</v>
      </c>
      <c r="P95" s="25" t="s">
        <v>196</v>
      </c>
      <c r="Q95" s="4" t="str">
        <f t="shared" si="65"/>
        <v>L2A-PG-CC-PM-KL-1AtoD</v>
      </c>
      <c r="R95" s="4" t="str">
        <f t="shared" si="62"/>
        <v>PM-KL-1AtoD</v>
      </c>
      <c r="S95" s="26">
        <v>3</v>
      </c>
      <c r="T95" s="26">
        <f>1.55*4</f>
        <v>6.2</v>
      </c>
      <c r="U95" s="27">
        <f t="shared" si="66"/>
        <v>18.600000000000001</v>
      </c>
      <c r="V95" s="28">
        <v>0</v>
      </c>
      <c r="W95" s="27">
        <f t="shared" si="67"/>
        <v>18.600000000000001</v>
      </c>
      <c r="X95" s="29">
        <f t="shared" si="63"/>
        <v>9.84</v>
      </c>
      <c r="Y95" s="29">
        <f t="shared" si="63"/>
        <v>20.335999999999999</v>
      </c>
      <c r="Z95" s="29">
        <f t="shared" si="52"/>
        <v>200.10623999999999</v>
      </c>
    </row>
    <row r="96" spans="1:26" x14ac:dyDescent="0.25">
      <c r="A96" s="25">
        <f t="shared" si="60"/>
        <v>94</v>
      </c>
      <c r="B96" s="25" t="s">
        <v>43</v>
      </c>
      <c r="C96" s="4" t="s">
        <v>37</v>
      </c>
      <c r="D96" s="25" t="s">
        <v>219</v>
      </c>
      <c r="E96" s="25" t="s">
        <v>203</v>
      </c>
      <c r="F96" s="25" t="s">
        <v>246</v>
      </c>
      <c r="G96" s="25" t="s">
        <v>204</v>
      </c>
      <c r="H96" s="25" t="s">
        <v>197</v>
      </c>
      <c r="I96" s="25" t="str">
        <f t="shared" si="59"/>
        <v>Paid Middle</v>
      </c>
      <c r="J96" s="25" t="str">
        <f t="shared" si="50"/>
        <v>PM</v>
      </c>
      <c r="K96" s="25" t="s">
        <v>3</v>
      </c>
      <c r="L96" s="25" t="s">
        <v>8</v>
      </c>
      <c r="M96" s="25" t="str">
        <f t="shared" si="64"/>
        <v>Kiosk Large</v>
      </c>
      <c r="N96" s="25" t="str">
        <f t="shared" si="51"/>
        <v>KL</v>
      </c>
      <c r="O96" s="25" t="s">
        <v>189</v>
      </c>
      <c r="P96" s="25" t="s">
        <v>199</v>
      </c>
      <c r="Q96" s="4" t="str">
        <f t="shared" si="65"/>
        <v>L2A-PG-CC-PM-KL-2A</v>
      </c>
      <c r="R96" s="4" t="str">
        <f t="shared" si="62"/>
        <v>PM-KL-2A</v>
      </c>
      <c r="S96" s="26">
        <v>3</v>
      </c>
      <c r="T96" s="26">
        <v>3.1</v>
      </c>
      <c r="U96" s="27">
        <f t="shared" si="66"/>
        <v>9.3000000000000007</v>
      </c>
      <c r="V96" s="28">
        <v>0</v>
      </c>
      <c r="W96" s="27">
        <f t="shared" si="67"/>
        <v>9.3000000000000007</v>
      </c>
      <c r="X96" s="29">
        <f t="shared" si="63"/>
        <v>9.84</v>
      </c>
      <c r="Y96" s="29">
        <f t="shared" si="63"/>
        <v>10.167999999999999</v>
      </c>
      <c r="Z96" s="29">
        <f t="shared" si="52"/>
        <v>100.05311999999999</v>
      </c>
    </row>
    <row r="97" spans="1:26" x14ac:dyDescent="0.25">
      <c r="A97" s="25">
        <f t="shared" si="60"/>
        <v>95</v>
      </c>
      <c r="B97" s="25" t="s">
        <v>43</v>
      </c>
      <c r="C97" s="4" t="s">
        <v>37</v>
      </c>
      <c r="D97" s="25" t="s">
        <v>219</v>
      </c>
      <c r="E97" s="25" t="s">
        <v>203</v>
      </c>
      <c r="F97" s="25" t="s">
        <v>246</v>
      </c>
      <c r="G97" s="25" t="s">
        <v>204</v>
      </c>
      <c r="H97" s="25" t="s">
        <v>197</v>
      </c>
      <c r="I97" s="25" t="str">
        <f t="shared" si="59"/>
        <v>Paid Middle</v>
      </c>
      <c r="J97" s="25" t="str">
        <f t="shared" si="50"/>
        <v>PM</v>
      </c>
      <c r="K97" s="25" t="s">
        <v>3</v>
      </c>
      <c r="L97" s="25" t="s">
        <v>8</v>
      </c>
      <c r="M97" s="25" t="str">
        <f t="shared" si="64"/>
        <v>Kiosk Large</v>
      </c>
      <c r="N97" s="25" t="str">
        <f t="shared" si="51"/>
        <v>KL</v>
      </c>
      <c r="O97" s="25" t="s">
        <v>189</v>
      </c>
      <c r="P97" s="25" t="s">
        <v>200</v>
      </c>
      <c r="Q97" s="4" t="str">
        <f t="shared" si="65"/>
        <v>L2A-PG-CC-PM-KL-2B</v>
      </c>
      <c r="R97" s="4" t="str">
        <f t="shared" si="62"/>
        <v>PM-KL-2B</v>
      </c>
      <c r="S97" s="26">
        <v>3</v>
      </c>
      <c r="T97" s="26">
        <v>3.1</v>
      </c>
      <c r="U97" s="27">
        <f t="shared" si="66"/>
        <v>9.3000000000000007</v>
      </c>
      <c r="V97" s="28">
        <v>0</v>
      </c>
      <c r="W97" s="27">
        <f t="shared" si="67"/>
        <v>9.3000000000000007</v>
      </c>
      <c r="X97" s="29">
        <f t="shared" si="63"/>
        <v>9.84</v>
      </c>
      <c r="Y97" s="29">
        <f t="shared" si="63"/>
        <v>10.167999999999999</v>
      </c>
      <c r="Z97" s="29">
        <f t="shared" si="52"/>
        <v>100.05311999999999</v>
      </c>
    </row>
    <row r="98" spans="1:26" x14ac:dyDescent="0.25">
      <c r="A98" s="25">
        <f t="shared" si="60"/>
        <v>96</v>
      </c>
      <c r="B98" s="25" t="s">
        <v>43</v>
      </c>
      <c r="C98" s="4" t="s">
        <v>37</v>
      </c>
      <c r="D98" s="25" t="s">
        <v>219</v>
      </c>
      <c r="E98" s="25" t="s">
        <v>203</v>
      </c>
      <c r="F98" s="25" t="s">
        <v>246</v>
      </c>
      <c r="G98" s="25" t="s">
        <v>204</v>
      </c>
      <c r="H98" s="25" t="s">
        <v>197</v>
      </c>
      <c r="I98" s="25" t="str">
        <f t="shared" si="59"/>
        <v>Paid Middle</v>
      </c>
      <c r="J98" s="25" t="str">
        <f t="shared" si="50"/>
        <v>PM</v>
      </c>
      <c r="K98" s="25" t="s">
        <v>3</v>
      </c>
      <c r="L98" s="25" t="s">
        <v>8</v>
      </c>
      <c r="M98" s="25" t="str">
        <f t="shared" si="64"/>
        <v>Kiosk Large</v>
      </c>
      <c r="N98" s="25" t="str">
        <f t="shared" si="51"/>
        <v>KL</v>
      </c>
      <c r="O98" s="25" t="s">
        <v>192</v>
      </c>
      <c r="P98" s="25" t="s">
        <v>201</v>
      </c>
      <c r="Q98" s="4" t="str">
        <f t="shared" si="65"/>
        <v>L2A-PG-CC-PM-KL-2A+B</v>
      </c>
      <c r="R98" s="4" t="str">
        <f t="shared" si="62"/>
        <v>PM-KL-2A+B</v>
      </c>
      <c r="S98" s="26">
        <v>3</v>
      </c>
      <c r="T98" s="26">
        <f>3.1*2</f>
        <v>6.2</v>
      </c>
      <c r="U98" s="27">
        <f t="shared" si="66"/>
        <v>18.600000000000001</v>
      </c>
      <c r="V98" s="28">
        <v>0</v>
      </c>
      <c r="W98" s="27">
        <f t="shared" si="67"/>
        <v>18.600000000000001</v>
      </c>
      <c r="X98" s="29">
        <f t="shared" si="63"/>
        <v>9.84</v>
      </c>
      <c r="Y98" s="29">
        <f t="shared" si="63"/>
        <v>20.335999999999999</v>
      </c>
      <c r="Z98" s="29">
        <f t="shared" si="52"/>
        <v>200.10623999999999</v>
      </c>
    </row>
    <row r="99" spans="1:26" x14ac:dyDescent="0.25">
      <c r="A99" s="19">
        <f t="shared" si="60"/>
        <v>97</v>
      </c>
      <c r="B99" s="19" t="s">
        <v>43</v>
      </c>
      <c r="C99" s="20" t="s">
        <v>37</v>
      </c>
      <c r="D99" s="19" t="s">
        <v>219</v>
      </c>
      <c r="E99" s="19" t="s">
        <v>203</v>
      </c>
      <c r="F99" s="19" t="s">
        <v>246</v>
      </c>
      <c r="G99" s="19" t="s">
        <v>187</v>
      </c>
      <c r="H99" s="19" t="s">
        <v>198</v>
      </c>
      <c r="I99" s="19" t="str">
        <f t="shared" si="59"/>
        <v>Unpaid South</v>
      </c>
      <c r="J99" s="19" t="str">
        <f t="shared" si="50"/>
        <v>US</v>
      </c>
      <c r="K99" s="19" t="s">
        <v>4</v>
      </c>
      <c r="L99" s="19" t="s">
        <v>6</v>
      </c>
      <c r="M99" s="19" t="str">
        <f>K99&amp;" "&amp;L99</f>
        <v>Block Small</v>
      </c>
      <c r="N99" s="19" t="str">
        <f t="shared" si="51"/>
        <v>BS</v>
      </c>
      <c r="O99" s="19" t="s">
        <v>189</v>
      </c>
      <c r="P99" s="19">
        <v>1</v>
      </c>
      <c r="Q99" s="20" t="str">
        <f>B99&amp;"-"&amp;D99&amp;"-"&amp;F99&amp;"-"&amp;J99&amp;"-"&amp;N99&amp;"-"&amp;P99</f>
        <v>L2A-PG-CC-US-BS-1</v>
      </c>
      <c r="R99" s="20" t="str">
        <f t="shared" si="62"/>
        <v>US-BS-1</v>
      </c>
      <c r="S99" s="21">
        <v>18.318999999999999</v>
      </c>
      <c r="T99" s="21">
        <v>14.371</v>
      </c>
      <c r="U99" s="24">
        <f>S99*T99</f>
        <v>263.26234899999997</v>
      </c>
      <c r="V99" s="23">
        <f>9.645*(5.35+2.5)+3</f>
        <v>78.713249999999988</v>
      </c>
      <c r="W99" s="24">
        <f>U99-V99</f>
        <v>184.54909899999998</v>
      </c>
      <c r="X99" s="24">
        <f t="shared" si="63"/>
        <v>60.086319999999994</v>
      </c>
      <c r="Y99" s="24">
        <f t="shared" si="63"/>
        <v>47.136879999999998</v>
      </c>
      <c r="Z99" s="24">
        <f t="shared" si="52"/>
        <v>1985.4530266815996</v>
      </c>
    </row>
    <row r="100" spans="1:26" x14ac:dyDescent="0.25">
      <c r="A100" s="19">
        <f t="shared" si="60"/>
        <v>98</v>
      </c>
      <c r="B100" s="19" t="s">
        <v>43</v>
      </c>
      <c r="C100" s="20" t="s">
        <v>37</v>
      </c>
      <c r="D100" s="19" t="s">
        <v>219</v>
      </c>
      <c r="E100" s="19" t="s">
        <v>203</v>
      </c>
      <c r="F100" s="19" t="s">
        <v>246</v>
      </c>
      <c r="G100" s="19" t="s">
        <v>187</v>
      </c>
      <c r="H100" s="19" t="s">
        <v>198</v>
      </c>
      <c r="I100" s="19" t="str">
        <f t="shared" si="59"/>
        <v>Unpaid South</v>
      </c>
      <c r="J100" s="19" t="str">
        <f t="shared" si="50"/>
        <v>US</v>
      </c>
      <c r="K100" s="19" t="s">
        <v>3</v>
      </c>
      <c r="L100" s="19" t="s">
        <v>6</v>
      </c>
      <c r="M100" s="19" t="str">
        <f>K100&amp;" "&amp;L100</f>
        <v>Kiosk Small</v>
      </c>
      <c r="N100" s="19" t="str">
        <f t="shared" si="51"/>
        <v>KS</v>
      </c>
      <c r="O100" s="19" t="s">
        <v>189</v>
      </c>
      <c r="P100" s="19">
        <v>1</v>
      </c>
      <c r="Q100" s="20" t="str">
        <f>B100&amp;"-"&amp;D100&amp;"-"&amp;F100&amp;"-"&amp;J100&amp;"-"&amp;N100&amp;"-"&amp;P100</f>
        <v>L2A-PG-CC-US-KS-1</v>
      </c>
      <c r="R100" s="20" t="str">
        <f t="shared" si="62"/>
        <v>US-KS-1</v>
      </c>
      <c r="S100" s="21">
        <v>1.5</v>
      </c>
      <c r="T100" s="21">
        <v>1.6</v>
      </c>
      <c r="U100" s="22">
        <f>S100*T100</f>
        <v>2.4000000000000004</v>
      </c>
      <c r="V100" s="23">
        <v>0</v>
      </c>
      <c r="W100" s="22">
        <f>U100-V100</f>
        <v>2.4000000000000004</v>
      </c>
      <c r="X100" s="24">
        <f t="shared" si="63"/>
        <v>4.92</v>
      </c>
      <c r="Y100" s="24">
        <f t="shared" si="63"/>
        <v>5.2480000000000002</v>
      </c>
      <c r="Z100" s="24">
        <f t="shared" si="52"/>
        <v>25.820159999999998</v>
      </c>
    </row>
    <row r="101" spans="1:26" x14ac:dyDescent="0.25">
      <c r="A101" s="19">
        <f t="shared" si="60"/>
        <v>99</v>
      </c>
      <c r="B101" s="19" t="s">
        <v>43</v>
      </c>
      <c r="C101" s="20" t="s">
        <v>37</v>
      </c>
      <c r="D101" s="19" t="s">
        <v>219</v>
      </c>
      <c r="E101" s="19" t="s">
        <v>203</v>
      </c>
      <c r="F101" s="19" t="s">
        <v>246</v>
      </c>
      <c r="G101" s="19" t="s">
        <v>187</v>
      </c>
      <c r="H101" s="19" t="s">
        <v>198</v>
      </c>
      <c r="I101" s="19" t="str">
        <f t="shared" si="59"/>
        <v>Unpaid South</v>
      </c>
      <c r="J101" s="19" t="str">
        <f t="shared" si="50"/>
        <v>US</v>
      </c>
      <c r="K101" s="19" t="s">
        <v>3</v>
      </c>
      <c r="L101" s="19" t="s">
        <v>6</v>
      </c>
      <c r="M101" s="19" t="str">
        <f>K101&amp;" "&amp;L101</f>
        <v>Kiosk Small</v>
      </c>
      <c r="N101" s="19" t="str">
        <f t="shared" si="51"/>
        <v>KS</v>
      </c>
      <c r="O101" s="19" t="s">
        <v>189</v>
      </c>
      <c r="P101" s="19">
        <v>2</v>
      </c>
      <c r="Q101" s="20" t="str">
        <f>B101&amp;"-"&amp;D101&amp;"-"&amp;F101&amp;"-"&amp;J101&amp;"-"&amp;N101&amp;"-"&amp;P101</f>
        <v>L2A-PG-CC-US-KS-2</v>
      </c>
      <c r="R101" s="20" t="str">
        <f t="shared" si="62"/>
        <v>US-KS-2</v>
      </c>
      <c r="S101" s="21">
        <v>1.5</v>
      </c>
      <c r="T101" s="21">
        <v>1.6</v>
      </c>
      <c r="U101" s="22">
        <f>S101*T101</f>
        <v>2.4000000000000004</v>
      </c>
      <c r="V101" s="23">
        <v>0</v>
      </c>
      <c r="W101" s="22">
        <f>U101-V101</f>
        <v>2.4000000000000004</v>
      </c>
      <c r="X101" s="24">
        <f t="shared" ref="X101:Y101" si="68">S101*X$1</f>
        <v>4.92</v>
      </c>
      <c r="Y101" s="24">
        <f t="shared" si="68"/>
        <v>5.2480000000000002</v>
      </c>
      <c r="Z101" s="24">
        <f t="shared" si="52"/>
        <v>25.820159999999998</v>
      </c>
    </row>
    <row r="102" spans="1:26" x14ac:dyDescent="0.25">
      <c r="A102" s="1">
        <f t="shared" si="60"/>
        <v>100</v>
      </c>
      <c r="S102" s="8"/>
      <c r="T102" s="8"/>
      <c r="V102" s="18"/>
    </row>
    <row r="103" spans="1:26" x14ac:dyDescent="0.25">
      <c r="A103" s="19">
        <f t="shared" si="60"/>
        <v>101</v>
      </c>
      <c r="B103" s="19" t="s">
        <v>43</v>
      </c>
      <c r="C103" s="20" t="s">
        <v>29</v>
      </c>
      <c r="D103" s="19" t="s">
        <v>220</v>
      </c>
      <c r="E103" s="19" t="s">
        <v>203</v>
      </c>
      <c r="F103" s="19" t="s">
        <v>246</v>
      </c>
      <c r="G103" s="19" t="s">
        <v>187</v>
      </c>
      <c r="H103" s="19" t="s">
        <v>188</v>
      </c>
      <c r="I103" s="19" t="str">
        <f t="shared" si="59"/>
        <v>Unpaid North</v>
      </c>
      <c r="J103" s="19" t="str">
        <f t="shared" si="50"/>
        <v>UN</v>
      </c>
      <c r="K103" s="19" t="s">
        <v>3</v>
      </c>
      <c r="L103" s="19" t="s">
        <v>8</v>
      </c>
      <c r="M103" s="19" t="str">
        <f>K103&amp;" "&amp;L103</f>
        <v>Kiosk Large</v>
      </c>
      <c r="N103" s="19" t="str">
        <f t="shared" si="51"/>
        <v>KL</v>
      </c>
      <c r="O103" s="19" t="s">
        <v>189</v>
      </c>
      <c r="P103" s="19">
        <v>1</v>
      </c>
      <c r="Q103" s="20" t="str">
        <f>B103&amp;"-"&amp;D103&amp;"-"&amp;F103&amp;"-"&amp;J103&amp;"-"&amp;N103&amp;"-"&amp;P103</f>
        <v>L2A-LM-CC-UN-KL-1</v>
      </c>
      <c r="R103" s="20" t="str">
        <f t="shared" ref="R103:R119" si="69">J103&amp;"-"&amp;N103&amp;"-"&amp;P103</f>
        <v>UN-KL-1</v>
      </c>
      <c r="S103" s="21">
        <v>2</v>
      </c>
      <c r="T103" s="21">
        <v>3</v>
      </c>
      <c r="U103" s="22">
        <f>S103*T103</f>
        <v>6</v>
      </c>
      <c r="V103" s="23">
        <v>0</v>
      </c>
      <c r="W103" s="22">
        <f>U103-V103</f>
        <v>6</v>
      </c>
      <c r="X103" s="24">
        <f t="shared" ref="X103:Y118" si="70">S103*X$1</f>
        <v>6.56</v>
      </c>
      <c r="Y103" s="24">
        <f t="shared" si="70"/>
        <v>9.84</v>
      </c>
      <c r="Z103" s="24">
        <f t="shared" si="52"/>
        <v>64.550399999999996</v>
      </c>
    </row>
    <row r="104" spans="1:26" x14ac:dyDescent="0.25">
      <c r="A104" s="19">
        <f t="shared" si="60"/>
        <v>102</v>
      </c>
      <c r="B104" s="19" t="s">
        <v>43</v>
      </c>
      <c r="C104" s="20" t="s">
        <v>29</v>
      </c>
      <c r="D104" s="19" t="s">
        <v>220</v>
      </c>
      <c r="E104" s="19" t="s">
        <v>203</v>
      </c>
      <c r="F104" s="19" t="s">
        <v>246</v>
      </c>
      <c r="G104" s="19" t="s">
        <v>187</v>
      </c>
      <c r="H104" s="19" t="s">
        <v>188</v>
      </c>
      <c r="I104" s="19" t="str">
        <f t="shared" si="59"/>
        <v>Unpaid North</v>
      </c>
      <c r="J104" s="19" t="str">
        <f t="shared" si="50"/>
        <v>UN</v>
      </c>
      <c r="K104" s="19" t="s">
        <v>3</v>
      </c>
      <c r="L104" s="19" t="s">
        <v>6</v>
      </c>
      <c r="M104" s="19" t="str">
        <f>K104&amp;" "&amp;L104</f>
        <v>Kiosk Small</v>
      </c>
      <c r="N104" s="19" t="str">
        <f t="shared" si="51"/>
        <v>KS</v>
      </c>
      <c r="O104" s="19" t="s">
        <v>189</v>
      </c>
      <c r="P104" s="19" t="s">
        <v>190</v>
      </c>
      <c r="Q104" s="20" t="str">
        <f>B104&amp;"-"&amp;D104&amp;"-"&amp;F104&amp;"-"&amp;J104&amp;"-"&amp;N104&amp;"-"&amp;P104</f>
        <v>L2A-LM-CC-UN-KS-1A</v>
      </c>
      <c r="R104" s="20" t="str">
        <f t="shared" si="69"/>
        <v>UN-KS-1A</v>
      </c>
      <c r="S104" s="21">
        <v>1.5</v>
      </c>
      <c r="T104" s="21">
        <v>1.6</v>
      </c>
      <c r="U104" s="22">
        <f>S104*T104</f>
        <v>2.4000000000000004</v>
      </c>
      <c r="V104" s="23">
        <v>0</v>
      </c>
      <c r="W104" s="22">
        <f>U104-V104</f>
        <v>2.4000000000000004</v>
      </c>
      <c r="X104" s="24">
        <f t="shared" si="70"/>
        <v>4.92</v>
      </c>
      <c r="Y104" s="24">
        <f t="shared" si="70"/>
        <v>5.2480000000000002</v>
      </c>
      <c r="Z104" s="24">
        <f t="shared" si="52"/>
        <v>25.820159999999998</v>
      </c>
    </row>
    <row r="105" spans="1:26" x14ac:dyDescent="0.25">
      <c r="A105" s="19">
        <f t="shared" si="60"/>
        <v>103</v>
      </c>
      <c r="B105" s="19" t="s">
        <v>43</v>
      </c>
      <c r="C105" s="20" t="s">
        <v>29</v>
      </c>
      <c r="D105" s="19" t="s">
        <v>220</v>
      </c>
      <c r="E105" s="19" t="s">
        <v>203</v>
      </c>
      <c r="F105" s="19" t="s">
        <v>246</v>
      </c>
      <c r="G105" s="19" t="s">
        <v>187</v>
      </c>
      <c r="H105" s="19" t="s">
        <v>188</v>
      </c>
      <c r="I105" s="19" t="str">
        <f t="shared" si="59"/>
        <v>Unpaid North</v>
      </c>
      <c r="J105" s="19" t="str">
        <f t="shared" si="50"/>
        <v>UN</v>
      </c>
      <c r="K105" s="19" t="s">
        <v>3</v>
      </c>
      <c r="L105" s="19" t="s">
        <v>6</v>
      </c>
      <c r="M105" s="19" t="str">
        <f>K105&amp;" "&amp;L105</f>
        <v>Kiosk Small</v>
      </c>
      <c r="N105" s="19" t="str">
        <f t="shared" si="51"/>
        <v>KS</v>
      </c>
      <c r="O105" s="19" t="s">
        <v>189</v>
      </c>
      <c r="P105" s="19" t="s">
        <v>191</v>
      </c>
      <c r="Q105" s="20" t="str">
        <f>B105&amp;"-"&amp;D105&amp;"-"&amp;F105&amp;"-"&amp;J105&amp;"-"&amp;N105&amp;"-"&amp;P105</f>
        <v>L2A-LM-CC-UN-KS-1B</v>
      </c>
      <c r="R105" s="20" t="str">
        <f t="shared" si="69"/>
        <v>UN-KS-1B</v>
      </c>
      <c r="S105" s="21">
        <v>1.5</v>
      </c>
      <c r="T105" s="21">
        <v>1.6</v>
      </c>
      <c r="U105" s="22">
        <f>S105*T105</f>
        <v>2.4000000000000004</v>
      </c>
      <c r="V105" s="23">
        <v>0</v>
      </c>
      <c r="W105" s="22">
        <f>U105-V105</f>
        <v>2.4000000000000004</v>
      </c>
      <c r="X105" s="24">
        <f t="shared" si="70"/>
        <v>4.92</v>
      </c>
      <c r="Y105" s="24">
        <f t="shared" si="70"/>
        <v>5.2480000000000002</v>
      </c>
      <c r="Z105" s="24">
        <f t="shared" si="52"/>
        <v>25.820159999999998</v>
      </c>
    </row>
    <row r="106" spans="1:26" x14ac:dyDescent="0.25">
      <c r="A106" s="19">
        <f t="shared" si="60"/>
        <v>104</v>
      </c>
      <c r="B106" s="19" t="s">
        <v>43</v>
      </c>
      <c r="C106" s="20" t="s">
        <v>29</v>
      </c>
      <c r="D106" s="19" t="s">
        <v>220</v>
      </c>
      <c r="E106" s="19" t="s">
        <v>203</v>
      </c>
      <c r="F106" s="19" t="s">
        <v>246</v>
      </c>
      <c r="G106" s="19" t="s">
        <v>187</v>
      </c>
      <c r="H106" s="19" t="s">
        <v>188</v>
      </c>
      <c r="I106" s="19" t="str">
        <f t="shared" si="59"/>
        <v>Unpaid North</v>
      </c>
      <c r="J106" s="19" t="str">
        <f t="shared" si="50"/>
        <v>UN</v>
      </c>
      <c r="K106" s="19" t="s">
        <v>3</v>
      </c>
      <c r="L106" s="19" t="s">
        <v>9</v>
      </c>
      <c r="M106" s="19" t="str">
        <f>K106&amp;" "&amp;L106</f>
        <v>Kiosk Medium</v>
      </c>
      <c r="N106" s="19" t="str">
        <f t="shared" si="51"/>
        <v>KM</v>
      </c>
      <c r="O106" s="19" t="s">
        <v>192</v>
      </c>
      <c r="P106" s="19" t="s">
        <v>193</v>
      </c>
      <c r="Q106" s="20" t="str">
        <f>B106&amp;"-"&amp;D106&amp;"-"&amp;F106&amp;"-"&amp;J106&amp;"-"&amp;N106&amp;"-"&amp;P106</f>
        <v>L2A-LM-CC-UN-KM-1A+B</v>
      </c>
      <c r="R106" s="20" t="str">
        <f t="shared" si="69"/>
        <v>UN-KM-1A+B</v>
      </c>
      <c r="S106" s="21">
        <v>1.5</v>
      </c>
      <c r="T106" s="21">
        <f>1.6*2</f>
        <v>3.2</v>
      </c>
      <c r="U106" s="22">
        <f>S106*T106</f>
        <v>4.8000000000000007</v>
      </c>
      <c r="V106" s="23">
        <v>0</v>
      </c>
      <c r="W106" s="22">
        <f>U106-V106</f>
        <v>4.8000000000000007</v>
      </c>
      <c r="X106" s="24">
        <f t="shared" si="70"/>
        <v>4.92</v>
      </c>
      <c r="Y106" s="24">
        <f t="shared" si="70"/>
        <v>10.496</v>
      </c>
      <c r="Z106" s="24">
        <f t="shared" si="52"/>
        <v>51.640319999999996</v>
      </c>
    </row>
    <row r="107" spans="1:26" x14ac:dyDescent="0.25">
      <c r="A107" s="25">
        <f t="shared" si="60"/>
        <v>105</v>
      </c>
      <c r="B107" s="25" t="s">
        <v>43</v>
      </c>
      <c r="C107" s="4" t="s">
        <v>29</v>
      </c>
      <c r="D107" s="25" t="s">
        <v>220</v>
      </c>
      <c r="E107" s="25" t="s">
        <v>203</v>
      </c>
      <c r="F107" s="25" t="s">
        <v>246</v>
      </c>
      <c r="G107" s="25" t="s">
        <v>204</v>
      </c>
      <c r="H107" s="25" t="s">
        <v>197</v>
      </c>
      <c r="I107" s="25" t="str">
        <f t="shared" si="59"/>
        <v>Paid Middle</v>
      </c>
      <c r="J107" s="25" t="str">
        <f t="shared" si="50"/>
        <v>PM</v>
      </c>
      <c r="K107" s="25" t="s">
        <v>3</v>
      </c>
      <c r="L107" s="25" t="s">
        <v>8</v>
      </c>
      <c r="M107" s="25" t="str">
        <f t="shared" ref="M107:M117" si="71">K107&amp;" "&amp;L107</f>
        <v>Kiosk Large</v>
      </c>
      <c r="N107" s="25" t="str">
        <f t="shared" si="51"/>
        <v>KL</v>
      </c>
      <c r="O107" s="25" t="s">
        <v>189</v>
      </c>
      <c r="P107" s="25" t="s">
        <v>190</v>
      </c>
      <c r="Q107" s="4" t="str">
        <f t="shared" ref="Q107:Q117" si="72">B107&amp;"-"&amp;D107&amp;"-"&amp;F107&amp;"-"&amp;J107&amp;"-"&amp;N107&amp;"-"&amp;P107</f>
        <v>L2A-LM-CC-PM-KL-1A</v>
      </c>
      <c r="R107" s="4" t="str">
        <f t="shared" si="69"/>
        <v>PM-KL-1A</v>
      </c>
      <c r="S107" s="26">
        <v>3</v>
      </c>
      <c r="T107" s="26">
        <v>3.1</v>
      </c>
      <c r="U107" s="27">
        <f t="shared" ref="U107:U117" si="73">S107*T107</f>
        <v>9.3000000000000007</v>
      </c>
      <c r="V107" s="28">
        <v>0</v>
      </c>
      <c r="W107" s="27">
        <f t="shared" ref="W107:W117" si="74">U107-V107</f>
        <v>9.3000000000000007</v>
      </c>
      <c r="X107" s="29">
        <f t="shared" si="70"/>
        <v>9.84</v>
      </c>
      <c r="Y107" s="29">
        <f t="shared" si="70"/>
        <v>10.167999999999999</v>
      </c>
      <c r="Z107" s="29">
        <f t="shared" si="52"/>
        <v>100.05311999999999</v>
      </c>
    </row>
    <row r="108" spans="1:26" x14ac:dyDescent="0.25">
      <c r="A108" s="25">
        <f t="shared" si="60"/>
        <v>106</v>
      </c>
      <c r="B108" s="25" t="s">
        <v>43</v>
      </c>
      <c r="C108" s="4" t="s">
        <v>29</v>
      </c>
      <c r="D108" s="25" t="s">
        <v>220</v>
      </c>
      <c r="E108" s="25" t="s">
        <v>203</v>
      </c>
      <c r="F108" s="25" t="s">
        <v>246</v>
      </c>
      <c r="G108" s="25" t="s">
        <v>204</v>
      </c>
      <c r="H108" s="25" t="s">
        <v>197</v>
      </c>
      <c r="I108" s="25" t="str">
        <f t="shared" si="59"/>
        <v>Paid Middle</v>
      </c>
      <c r="J108" s="25" t="str">
        <f t="shared" si="50"/>
        <v>PM</v>
      </c>
      <c r="K108" s="25" t="s">
        <v>3</v>
      </c>
      <c r="L108" s="25" t="s">
        <v>8</v>
      </c>
      <c r="M108" s="25" t="str">
        <f t="shared" si="71"/>
        <v>Kiosk Large</v>
      </c>
      <c r="N108" s="25" t="str">
        <f t="shared" si="51"/>
        <v>KL</v>
      </c>
      <c r="O108" s="25" t="s">
        <v>189</v>
      </c>
      <c r="P108" s="25" t="s">
        <v>191</v>
      </c>
      <c r="Q108" s="4" t="str">
        <f t="shared" si="72"/>
        <v>L2A-LM-CC-PM-KL-1B</v>
      </c>
      <c r="R108" s="4" t="str">
        <f t="shared" si="69"/>
        <v>PM-KL-1B</v>
      </c>
      <c r="S108" s="26">
        <v>3</v>
      </c>
      <c r="T108" s="26">
        <v>3.1</v>
      </c>
      <c r="U108" s="27">
        <f t="shared" si="73"/>
        <v>9.3000000000000007</v>
      </c>
      <c r="V108" s="28">
        <v>0</v>
      </c>
      <c r="W108" s="27">
        <f t="shared" si="74"/>
        <v>9.3000000000000007</v>
      </c>
      <c r="X108" s="29">
        <f t="shared" si="70"/>
        <v>9.84</v>
      </c>
      <c r="Y108" s="29">
        <f t="shared" si="70"/>
        <v>10.167999999999999</v>
      </c>
      <c r="Z108" s="29">
        <f t="shared" si="52"/>
        <v>100.05311999999999</v>
      </c>
    </row>
    <row r="109" spans="1:26" x14ac:dyDescent="0.25">
      <c r="A109" s="25">
        <f t="shared" si="60"/>
        <v>107</v>
      </c>
      <c r="B109" s="25" t="s">
        <v>43</v>
      </c>
      <c r="C109" s="4" t="s">
        <v>29</v>
      </c>
      <c r="D109" s="25" t="s">
        <v>220</v>
      </c>
      <c r="E109" s="25" t="s">
        <v>203</v>
      </c>
      <c r="F109" s="25" t="s">
        <v>246</v>
      </c>
      <c r="G109" s="25" t="s">
        <v>204</v>
      </c>
      <c r="H109" s="25" t="s">
        <v>197</v>
      </c>
      <c r="I109" s="25" t="str">
        <f t="shared" si="59"/>
        <v>Paid Middle</v>
      </c>
      <c r="J109" s="25" t="str">
        <f t="shared" si="50"/>
        <v>PM</v>
      </c>
      <c r="K109" s="25" t="s">
        <v>3</v>
      </c>
      <c r="L109" s="25" t="s">
        <v>8</v>
      </c>
      <c r="M109" s="25" t="str">
        <f t="shared" si="71"/>
        <v>Kiosk Large</v>
      </c>
      <c r="N109" s="25" t="str">
        <f t="shared" si="51"/>
        <v>KL</v>
      </c>
      <c r="O109" s="25" t="s">
        <v>192</v>
      </c>
      <c r="P109" s="25" t="s">
        <v>193</v>
      </c>
      <c r="Q109" s="4" t="str">
        <f t="shared" si="72"/>
        <v>L2A-LM-CC-PM-KL-1A+B</v>
      </c>
      <c r="R109" s="4" t="str">
        <f t="shared" si="69"/>
        <v>PM-KL-1A+B</v>
      </c>
      <c r="S109" s="26">
        <v>3</v>
      </c>
      <c r="T109" s="26">
        <f>3.1*2</f>
        <v>6.2</v>
      </c>
      <c r="U109" s="27">
        <f t="shared" si="73"/>
        <v>18.600000000000001</v>
      </c>
      <c r="V109" s="28">
        <v>0</v>
      </c>
      <c r="W109" s="27">
        <f t="shared" si="74"/>
        <v>18.600000000000001</v>
      </c>
      <c r="X109" s="29">
        <f t="shared" si="70"/>
        <v>9.84</v>
      </c>
      <c r="Y109" s="29">
        <f t="shared" si="70"/>
        <v>20.335999999999999</v>
      </c>
      <c r="Z109" s="29">
        <f t="shared" si="52"/>
        <v>200.10623999999999</v>
      </c>
    </row>
    <row r="110" spans="1:26" x14ac:dyDescent="0.25">
      <c r="A110" s="25">
        <f t="shared" si="60"/>
        <v>108</v>
      </c>
      <c r="B110" s="25" t="s">
        <v>43</v>
      </c>
      <c r="C110" s="4" t="s">
        <v>29</v>
      </c>
      <c r="D110" s="25" t="s">
        <v>220</v>
      </c>
      <c r="E110" s="25" t="s">
        <v>203</v>
      </c>
      <c r="F110" s="25" t="s">
        <v>246</v>
      </c>
      <c r="G110" s="25" t="s">
        <v>204</v>
      </c>
      <c r="H110" s="25" t="s">
        <v>197</v>
      </c>
      <c r="I110" s="25" t="str">
        <f t="shared" si="59"/>
        <v>Paid Middle</v>
      </c>
      <c r="J110" s="25" t="str">
        <f t="shared" si="50"/>
        <v>PM</v>
      </c>
      <c r="K110" s="25" t="s">
        <v>3</v>
      </c>
      <c r="L110" s="25" t="s">
        <v>9</v>
      </c>
      <c r="M110" s="25" t="str">
        <f t="shared" si="71"/>
        <v>Kiosk Medium</v>
      </c>
      <c r="N110" s="25" t="str">
        <f t="shared" si="51"/>
        <v>KM</v>
      </c>
      <c r="O110" s="25" t="s">
        <v>189</v>
      </c>
      <c r="P110" s="25" t="s">
        <v>190</v>
      </c>
      <c r="Q110" s="4" t="str">
        <f t="shared" si="72"/>
        <v>L2A-LM-CC-PM-KM-1A</v>
      </c>
      <c r="R110" s="4" t="str">
        <f t="shared" si="69"/>
        <v>PM-KM-1A</v>
      </c>
      <c r="S110" s="26">
        <v>3</v>
      </c>
      <c r="T110" s="26">
        <v>1.55</v>
      </c>
      <c r="U110" s="27">
        <f t="shared" si="73"/>
        <v>4.6500000000000004</v>
      </c>
      <c r="V110" s="28">
        <v>0</v>
      </c>
      <c r="W110" s="27">
        <f t="shared" si="74"/>
        <v>4.6500000000000004</v>
      </c>
      <c r="X110" s="29">
        <f t="shared" si="70"/>
        <v>9.84</v>
      </c>
      <c r="Y110" s="29">
        <f t="shared" si="70"/>
        <v>5.0839999999999996</v>
      </c>
      <c r="Z110" s="29">
        <f t="shared" si="52"/>
        <v>50.026559999999996</v>
      </c>
    </row>
    <row r="111" spans="1:26" x14ac:dyDescent="0.25">
      <c r="A111" s="25">
        <f t="shared" si="60"/>
        <v>109</v>
      </c>
      <c r="B111" s="25" t="s">
        <v>43</v>
      </c>
      <c r="C111" s="4" t="s">
        <v>29</v>
      </c>
      <c r="D111" s="25" t="s">
        <v>220</v>
      </c>
      <c r="E111" s="25" t="s">
        <v>203</v>
      </c>
      <c r="F111" s="25" t="s">
        <v>246</v>
      </c>
      <c r="G111" s="25" t="s">
        <v>204</v>
      </c>
      <c r="H111" s="25" t="s">
        <v>197</v>
      </c>
      <c r="I111" s="25" t="str">
        <f t="shared" si="59"/>
        <v>Paid Middle</v>
      </c>
      <c r="J111" s="25" t="str">
        <f t="shared" si="50"/>
        <v>PM</v>
      </c>
      <c r="K111" s="25" t="s">
        <v>3</v>
      </c>
      <c r="L111" s="25" t="s">
        <v>9</v>
      </c>
      <c r="M111" s="25" t="str">
        <f t="shared" si="71"/>
        <v>Kiosk Medium</v>
      </c>
      <c r="N111" s="25" t="str">
        <f t="shared" si="51"/>
        <v>KM</v>
      </c>
      <c r="O111" s="25" t="s">
        <v>189</v>
      </c>
      <c r="P111" s="25" t="s">
        <v>191</v>
      </c>
      <c r="Q111" s="4" t="str">
        <f t="shared" si="72"/>
        <v>L2A-LM-CC-PM-KM-1B</v>
      </c>
      <c r="R111" s="4" t="str">
        <f t="shared" si="69"/>
        <v>PM-KM-1B</v>
      </c>
      <c r="S111" s="26">
        <v>3</v>
      </c>
      <c r="T111" s="26">
        <v>1.55</v>
      </c>
      <c r="U111" s="27">
        <f t="shared" si="73"/>
        <v>4.6500000000000004</v>
      </c>
      <c r="V111" s="28">
        <v>0</v>
      </c>
      <c r="W111" s="27">
        <f t="shared" si="74"/>
        <v>4.6500000000000004</v>
      </c>
      <c r="X111" s="29">
        <f t="shared" si="70"/>
        <v>9.84</v>
      </c>
      <c r="Y111" s="29">
        <f t="shared" si="70"/>
        <v>5.0839999999999996</v>
      </c>
      <c r="Z111" s="29">
        <f t="shared" si="52"/>
        <v>50.026559999999996</v>
      </c>
    </row>
    <row r="112" spans="1:26" x14ac:dyDescent="0.25">
      <c r="A112" s="25">
        <f t="shared" si="60"/>
        <v>110</v>
      </c>
      <c r="B112" s="25" t="s">
        <v>43</v>
      </c>
      <c r="C112" s="4" t="s">
        <v>29</v>
      </c>
      <c r="D112" s="25" t="s">
        <v>220</v>
      </c>
      <c r="E112" s="25" t="s">
        <v>203</v>
      </c>
      <c r="F112" s="25" t="s">
        <v>246</v>
      </c>
      <c r="G112" s="25" t="s">
        <v>204</v>
      </c>
      <c r="H112" s="25" t="s">
        <v>197</v>
      </c>
      <c r="I112" s="25" t="str">
        <f t="shared" si="59"/>
        <v>Paid Middle</v>
      </c>
      <c r="J112" s="25" t="str">
        <f t="shared" si="50"/>
        <v>PM</v>
      </c>
      <c r="K112" s="25" t="s">
        <v>3</v>
      </c>
      <c r="L112" s="25" t="s">
        <v>9</v>
      </c>
      <c r="M112" s="25" t="str">
        <f t="shared" si="71"/>
        <v>Kiosk Medium</v>
      </c>
      <c r="N112" s="25" t="str">
        <f t="shared" si="51"/>
        <v>KM</v>
      </c>
      <c r="O112" s="25" t="s">
        <v>189</v>
      </c>
      <c r="P112" s="25" t="s">
        <v>194</v>
      </c>
      <c r="Q112" s="4" t="str">
        <f t="shared" si="72"/>
        <v>L2A-LM-CC-PM-KM-1C</v>
      </c>
      <c r="R112" s="4" t="str">
        <f t="shared" si="69"/>
        <v>PM-KM-1C</v>
      </c>
      <c r="S112" s="26">
        <v>3</v>
      </c>
      <c r="T112" s="26">
        <v>1.55</v>
      </c>
      <c r="U112" s="27">
        <f t="shared" si="73"/>
        <v>4.6500000000000004</v>
      </c>
      <c r="V112" s="28">
        <v>0</v>
      </c>
      <c r="W112" s="27">
        <f t="shared" si="74"/>
        <v>4.6500000000000004</v>
      </c>
      <c r="X112" s="29">
        <f t="shared" si="70"/>
        <v>9.84</v>
      </c>
      <c r="Y112" s="29">
        <f t="shared" si="70"/>
        <v>5.0839999999999996</v>
      </c>
      <c r="Z112" s="29">
        <f t="shared" si="52"/>
        <v>50.026559999999996</v>
      </c>
    </row>
    <row r="113" spans="1:26" x14ac:dyDescent="0.25">
      <c r="A113" s="25">
        <f t="shared" si="60"/>
        <v>111</v>
      </c>
      <c r="B113" s="25" t="s">
        <v>43</v>
      </c>
      <c r="C113" s="4" t="s">
        <v>29</v>
      </c>
      <c r="D113" s="25" t="s">
        <v>220</v>
      </c>
      <c r="E113" s="25" t="s">
        <v>203</v>
      </c>
      <c r="F113" s="25" t="s">
        <v>246</v>
      </c>
      <c r="G113" s="25" t="s">
        <v>204</v>
      </c>
      <c r="H113" s="25" t="s">
        <v>197</v>
      </c>
      <c r="I113" s="25" t="str">
        <f t="shared" si="59"/>
        <v>Paid Middle</v>
      </c>
      <c r="J113" s="25" t="str">
        <f t="shared" si="50"/>
        <v>PM</v>
      </c>
      <c r="K113" s="25" t="s">
        <v>3</v>
      </c>
      <c r="L113" s="25" t="s">
        <v>9</v>
      </c>
      <c r="M113" s="25" t="str">
        <f t="shared" si="71"/>
        <v>Kiosk Medium</v>
      </c>
      <c r="N113" s="25" t="str">
        <f t="shared" si="51"/>
        <v>KM</v>
      </c>
      <c r="O113" s="25" t="s">
        <v>189</v>
      </c>
      <c r="P113" s="25" t="s">
        <v>195</v>
      </c>
      <c r="Q113" s="4" t="str">
        <f t="shared" si="72"/>
        <v>L2A-LM-CC-PM-KM-1D</v>
      </c>
      <c r="R113" s="4" t="str">
        <f t="shared" si="69"/>
        <v>PM-KM-1D</v>
      </c>
      <c r="S113" s="26">
        <v>3</v>
      </c>
      <c r="T113" s="26">
        <v>1.55</v>
      </c>
      <c r="U113" s="27">
        <f t="shared" si="73"/>
        <v>4.6500000000000004</v>
      </c>
      <c r="V113" s="28">
        <v>0</v>
      </c>
      <c r="W113" s="27">
        <f t="shared" si="74"/>
        <v>4.6500000000000004</v>
      </c>
      <c r="X113" s="29">
        <f t="shared" si="70"/>
        <v>9.84</v>
      </c>
      <c r="Y113" s="29">
        <f t="shared" si="70"/>
        <v>5.0839999999999996</v>
      </c>
      <c r="Z113" s="29">
        <f t="shared" si="52"/>
        <v>50.026559999999996</v>
      </c>
    </row>
    <row r="114" spans="1:26" x14ac:dyDescent="0.25">
      <c r="A114" s="25">
        <f t="shared" si="60"/>
        <v>112</v>
      </c>
      <c r="B114" s="25" t="s">
        <v>43</v>
      </c>
      <c r="C114" s="4" t="s">
        <v>29</v>
      </c>
      <c r="D114" s="25" t="s">
        <v>220</v>
      </c>
      <c r="E114" s="25" t="s">
        <v>203</v>
      </c>
      <c r="F114" s="25" t="s">
        <v>246</v>
      </c>
      <c r="G114" s="25" t="s">
        <v>204</v>
      </c>
      <c r="H114" s="25" t="s">
        <v>197</v>
      </c>
      <c r="I114" s="25" t="str">
        <f t="shared" si="59"/>
        <v>Paid Middle</v>
      </c>
      <c r="J114" s="25" t="str">
        <f t="shared" si="50"/>
        <v>PM</v>
      </c>
      <c r="K114" s="25" t="s">
        <v>3</v>
      </c>
      <c r="L114" s="25" t="s">
        <v>8</v>
      </c>
      <c r="M114" s="25" t="str">
        <f t="shared" si="71"/>
        <v>Kiosk Large</v>
      </c>
      <c r="N114" s="25" t="str">
        <f t="shared" si="51"/>
        <v>KL</v>
      </c>
      <c r="O114" s="25" t="s">
        <v>192</v>
      </c>
      <c r="P114" s="25" t="s">
        <v>196</v>
      </c>
      <c r="Q114" s="4" t="str">
        <f t="shared" si="72"/>
        <v>L2A-LM-CC-PM-KL-1AtoD</v>
      </c>
      <c r="R114" s="4" t="str">
        <f t="shared" si="69"/>
        <v>PM-KL-1AtoD</v>
      </c>
      <c r="S114" s="26">
        <v>3</v>
      </c>
      <c r="T114" s="26">
        <f>1.55*4</f>
        <v>6.2</v>
      </c>
      <c r="U114" s="27">
        <f t="shared" si="73"/>
        <v>18.600000000000001</v>
      </c>
      <c r="V114" s="28">
        <v>0</v>
      </c>
      <c r="W114" s="27">
        <f t="shared" si="74"/>
        <v>18.600000000000001</v>
      </c>
      <c r="X114" s="29">
        <f t="shared" si="70"/>
        <v>9.84</v>
      </c>
      <c r="Y114" s="29">
        <f t="shared" si="70"/>
        <v>20.335999999999999</v>
      </c>
      <c r="Z114" s="29">
        <f t="shared" si="52"/>
        <v>200.10623999999999</v>
      </c>
    </row>
    <row r="115" spans="1:26" x14ac:dyDescent="0.25">
      <c r="A115" s="25">
        <f t="shared" si="60"/>
        <v>113</v>
      </c>
      <c r="B115" s="25" t="s">
        <v>43</v>
      </c>
      <c r="C115" s="4" t="s">
        <v>29</v>
      </c>
      <c r="D115" s="25" t="s">
        <v>220</v>
      </c>
      <c r="E115" s="25" t="s">
        <v>203</v>
      </c>
      <c r="F115" s="25" t="s">
        <v>246</v>
      </c>
      <c r="G115" s="25" t="s">
        <v>204</v>
      </c>
      <c r="H115" s="25" t="s">
        <v>197</v>
      </c>
      <c r="I115" s="25" t="str">
        <f t="shared" si="59"/>
        <v>Paid Middle</v>
      </c>
      <c r="J115" s="25" t="str">
        <f t="shared" ref="J115:J178" si="75">LEFT(G115,1)&amp;LEFT(H115,1)</f>
        <v>PM</v>
      </c>
      <c r="K115" s="25" t="s">
        <v>3</v>
      </c>
      <c r="L115" s="25" t="s">
        <v>8</v>
      </c>
      <c r="M115" s="25" t="str">
        <f t="shared" si="71"/>
        <v>Kiosk Large</v>
      </c>
      <c r="N115" s="25" t="str">
        <f t="shared" ref="N115:N178" si="76">LEFT(K115,1)&amp;LEFT(L115,1)</f>
        <v>KL</v>
      </c>
      <c r="O115" s="25" t="s">
        <v>189</v>
      </c>
      <c r="P115" s="25" t="s">
        <v>199</v>
      </c>
      <c r="Q115" s="4" t="str">
        <f t="shared" si="72"/>
        <v>L2A-LM-CC-PM-KL-2A</v>
      </c>
      <c r="R115" s="4" t="str">
        <f t="shared" si="69"/>
        <v>PM-KL-2A</v>
      </c>
      <c r="S115" s="26">
        <v>3</v>
      </c>
      <c r="T115" s="26">
        <v>3.1</v>
      </c>
      <c r="U115" s="27">
        <f t="shared" si="73"/>
        <v>9.3000000000000007</v>
      </c>
      <c r="V115" s="28">
        <v>0</v>
      </c>
      <c r="W115" s="27">
        <f t="shared" si="74"/>
        <v>9.3000000000000007</v>
      </c>
      <c r="X115" s="29">
        <f t="shared" si="70"/>
        <v>9.84</v>
      </c>
      <c r="Y115" s="29">
        <f t="shared" si="70"/>
        <v>10.167999999999999</v>
      </c>
      <c r="Z115" s="29">
        <f t="shared" ref="Z115:Z178" si="77">W115*Z$1</f>
        <v>100.05311999999999</v>
      </c>
    </row>
    <row r="116" spans="1:26" x14ac:dyDescent="0.25">
      <c r="A116" s="25">
        <f t="shared" si="60"/>
        <v>114</v>
      </c>
      <c r="B116" s="25" t="s">
        <v>43</v>
      </c>
      <c r="C116" s="4" t="s">
        <v>29</v>
      </c>
      <c r="D116" s="25" t="s">
        <v>220</v>
      </c>
      <c r="E116" s="25" t="s">
        <v>203</v>
      </c>
      <c r="F116" s="25" t="s">
        <v>246</v>
      </c>
      <c r="G116" s="25" t="s">
        <v>204</v>
      </c>
      <c r="H116" s="25" t="s">
        <v>197</v>
      </c>
      <c r="I116" s="25" t="str">
        <f t="shared" si="59"/>
        <v>Paid Middle</v>
      </c>
      <c r="J116" s="25" t="str">
        <f t="shared" si="75"/>
        <v>PM</v>
      </c>
      <c r="K116" s="25" t="s">
        <v>3</v>
      </c>
      <c r="L116" s="25" t="s">
        <v>8</v>
      </c>
      <c r="M116" s="25" t="str">
        <f t="shared" si="71"/>
        <v>Kiosk Large</v>
      </c>
      <c r="N116" s="25" t="str">
        <f t="shared" si="76"/>
        <v>KL</v>
      </c>
      <c r="O116" s="25" t="s">
        <v>189</v>
      </c>
      <c r="P116" s="25" t="s">
        <v>200</v>
      </c>
      <c r="Q116" s="4" t="str">
        <f t="shared" si="72"/>
        <v>L2A-LM-CC-PM-KL-2B</v>
      </c>
      <c r="R116" s="4" t="str">
        <f t="shared" si="69"/>
        <v>PM-KL-2B</v>
      </c>
      <c r="S116" s="26">
        <v>3</v>
      </c>
      <c r="T116" s="26">
        <v>3.1</v>
      </c>
      <c r="U116" s="27">
        <f t="shared" si="73"/>
        <v>9.3000000000000007</v>
      </c>
      <c r="V116" s="28">
        <v>0</v>
      </c>
      <c r="W116" s="27">
        <f t="shared" si="74"/>
        <v>9.3000000000000007</v>
      </c>
      <c r="X116" s="29">
        <f t="shared" si="70"/>
        <v>9.84</v>
      </c>
      <c r="Y116" s="29">
        <f t="shared" si="70"/>
        <v>10.167999999999999</v>
      </c>
      <c r="Z116" s="29">
        <f t="shared" si="77"/>
        <v>100.05311999999999</v>
      </c>
    </row>
    <row r="117" spans="1:26" x14ac:dyDescent="0.25">
      <c r="A117" s="25">
        <f t="shared" si="60"/>
        <v>115</v>
      </c>
      <c r="B117" s="25" t="s">
        <v>43</v>
      </c>
      <c r="C117" s="4" t="s">
        <v>29</v>
      </c>
      <c r="D117" s="25" t="s">
        <v>220</v>
      </c>
      <c r="E117" s="25" t="s">
        <v>203</v>
      </c>
      <c r="F117" s="25" t="s">
        <v>246</v>
      </c>
      <c r="G117" s="25" t="s">
        <v>204</v>
      </c>
      <c r="H117" s="25" t="s">
        <v>197</v>
      </c>
      <c r="I117" s="25" t="str">
        <f t="shared" si="59"/>
        <v>Paid Middle</v>
      </c>
      <c r="J117" s="25" t="str">
        <f t="shared" si="75"/>
        <v>PM</v>
      </c>
      <c r="K117" s="25" t="s">
        <v>3</v>
      </c>
      <c r="L117" s="25" t="s">
        <v>8</v>
      </c>
      <c r="M117" s="25" t="str">
        <f t="shared" si="71"/>
        <v>Kiosk Large</v>
      </c>
      <c r="N117" s="25" t="str">
        <f t="shared" si="76"/>
        <v>KL</v>
      </c>
      <c r="O117" s="25" t="s">
        <v>192</v>
      </c>
      <c r="P117" s="25" t="s">
        <v>201</v>
      </c>
      <c r="Q117" s="4" t="str">
        <f t="shared" si="72"/>
        <v>L2A-LM-CC-PM-KL-2A+B</v>
      </c>
      <c r="R117" s="4" t="str">
        <f t="shared" si="69"/>
        <v>PM-KL-2A+B</v>
      </c>
      <c r="S117" s="26">
        <v>3</v>
      </c>
      <c r="T117" s="26">
        <f>3.1*2</f>
        <v>6.2</v>
      </c>
      <c r="U117" s="27">
        <f t="shared" si="73"/>
        <v>18.600000000000001</v>
      </c>
      <c r="V117" s="28">
        <v>0</v>
      </c>
      <c r="W117" s="27">
        <f t="shared" si="74"/>
        <v>18.600000000000001</v>
      </c>
      <c r="X117" s="29">
        <f t="shared" si="70"/>
        <v>9.84</v>
      </c>
      <c r="Y117" s="29">
        <f t="shared" si="70"/>
        <v>20.335999999999999</v>
      </c>
      <c r="Z117" s="29">
        <f t="shared" si="77"/>
        <v>200.10623999999999</v>
      </c>
    </row>
    <row r="118" spans="1:26" x14ac:dyDescent="0.25">
      <c r="A118" s="19">
        <f t="shared" si="60"/>
        <v>116</v>
      </c>
      <c r="B118" s="19" t="s">
        <v>43</v>
      </c>
      <c r="C118" s="20" t="s">
        <v>29</v>
      </c>
      <c r="D118" s="19" t="s">
        <v>220</v>
      </c>
      <c r="E118" s="19" t="s">
        <v>203</v>
      </c>
      <c r="F118" s="19" t="s">
        <v>246</v>
      </c>
      <c r="G118" s="19" t="s">
        <v>187</v>
      </c>
      <c r="H118" s="19" t="s">
        <v>198</v>
      </c>
      <c r="I118" s="19" t="str">
        <f t="shared" si="59"/>
        <v>Unpaid South</v>
      </c>
      <c r="J118" s="19" t="str">
        <f t="shared" si="75"/>
        <v>US</v>
      </c>
      <c r="K118" s="19" t="s">
        <v>4</v>
      </c>
      <c r="L118" s="19" t="s">
        <v>6</v>
      </c>
      <c r="M118" s="19" t="str">
        <f>K118&amp;" "&amp;L118</f>
        <v>Block Small</v>
      </c>
      <c r="N118" s="19" t="str">
        <f t="shared" si="76"/>
        <v>BS</v>
      </c>
      <c r="O118" s="19" t="s">
        <v>189</v>
      </c>
      <c r="P118" s="19">
        <v>1</v>
      </c>
      <c r="Q118" s="20" t="str">
        <f>B118&amp;"-"&amp;D118&amp;"-"&amp;F118&amp;"-"&amp;J118&amp;"-"&amp;N118&amp;"-"&amp;P118</f>
        <v>L2A-LM-CC-US-BS-1</v>
      </c>
      <c r="R118" s="20" t="str">
        <f t="shared" si="69"/>
        <v>US-BS-1</v>
      </c>
      <c r="S118" s="21">
        <v>21.085000000000001</v>
      </c>
      <c r="T118" s="21">
        <v>14.37</v>
      </c>
      <c r="U118" s="24">
        <f>S118*T118</f>
        <v>302.99144999999999</v>
      </c>
      <c r="V118" s="23">
        <f>12.264*7.844+4</f>
        <v>100.19881599999999</v>
      </c>
      <c r="W118" s="24">
        <f>U118-V118</f>
        <v>202.79263399999999</v>
      </c>
      <c r="X118" s="24">
        <f t="shared" si="70"/>
        <v>69.158799999999999</v>
      </c>
      <c r="Y118" s="24">
        <f t="shared" si="70"/>
        <v>47.133599999999994</v>
      </c>
      <c r="Z118" s="24">
        <f t="shared" si="77"/>
        <v>2181.7242736255994</v>
      </c>
    </row>
    <row r="119" spans="1:26" x14ac:dyDescent="0.25">
      <c r="A119" s="19">
        <f t="shared" si="60"/>
        <v>117</v>
      </c>
      <c r="B119" s="19" t="s">
        <v>43</v>
      </c>
      <c r="C119" s="20" t="s">
        <v>29</v>
      </c>
      <c r="D119" s="19" t="s">
        <v>220</v>
      </c>
      <c r="E119" s="19" t="s">
        <v>203</v>
      </c>
      <c r="F119" s="19" t="s">
        <v>246</v>
      </c>
      <c r="G119" s="19" t="s">
        <v>187</v>
      </c>
      <c r="H119" s="19" t="s">
        <v>198</v>
      </c>
      <c r="I119" s="19" t="str">
        <f t="shared" si="59"/>
        <v>Unpaid South</v>
      </c>
      <c r="J119" s="19" t="str">
        <f t="shared" si="75"/>
        <v>US</v>
      </c>
      <c r="K119" s="19" t="s">
        <v>3</v>
      </c>
      <c r="L119" s="19" t="s">
        <v>6</v>
      </c>
      <c r="M119" s="19" t="str">
        <f>K119&amp;" "&amp;L119</f>
        <v>Kiosk Small</v>
      </c>
      <c r="N119" s="19" t="str">
        <f t="shared" si="76"/>
        <v>KS</v>
      </c>
      <c r="O119" s="19" t="s">
        <v>189</v>
      </c>
      <c r="P119" s="19">
        <v>1</v>
      </c>
      <c r="Q119" s="20" t="str">
        <f>B119&amp;"-"&amp;D119&amp;"-"&amp;F119&amp;"-"&amp;J119&amp;"-"&amp;N119&amp;"-"&amp;P119</f>
        <v>L2A-LM-CC-US-KS-1</v>
      </c>
      <c r="R119" s="20" t="str">
        <f t="shared" si="69"/>
        <v>US-KS-1</v>
      </c>
      <c r="S119" s="21">
        <v>1.5</v>
      </c>
      <c r="T119" s="21">
        <v>1.6</v>
      </c>
      <c r="U119" s="22">
        <f>S119*T119</f>
        <v>2.4000000000000004</v>
      </c>
      <c r="V119" s="23">
        <v>0</v>
      </c>
      <c r="W119" s="22">
        <f>U119-V119</f>
        <v>2.4000000000000004</v>
      </c>
      <c r="X119" s="24">
        <f t="shared" ref="X119:Y119" si="78">S119*X$1</f>
        <v>4.92</v>
      </c>
      <c r="Y119" s="24">
        <f t="shared" si="78"/>
        <v>5.2480000000000002</v>
      </c>
      <c r="Z119" s="24">
        <f t="shared" si="77"/>
        <v>25.820159999999998</v>
      </c>
    </row>
    <row r="120" spans="1:26" x14ac:dyDescent="0.25">
      <c r="A120" s="1">
        <f t="shared" si="60"/>
        <v>118</v>
      </c>
      <c r="S120" s="8"/>
      <c r="T120" s="8"/>
      <c r="V120" s="18"/>
    </row>
    <row r="121" spans="1:26" x14ac:dyDescent="0.25">
      <c r="A121" s="19">
        <f t="shared" si="60"/>
        <v>119</v>
      </c>
      <c r="B121" s="19" t="s">
        <v>43</v>
      </c>
      <c r="C121" s="20" t="s">
        <v>32</v>
      </c>
      <c r="D121" s="19" t="s">
        <v>221</v>
      </c>
      <c r="E121" s="19" t="s">
        <v>203</v>
      </c>
      <c r="F121" s="19" t="s">
        <v>246</v>
      </c>
      <c r="G121" s="19" t="s">
        <v>187</v>
      </c>
      <c r="H121" s="19" t="s">
        <v>188</v>
      </c>
      <c r="I121" s="19" t="str">
        <f t="shared" si="59"/>
        <v>Unpaid North</v>
      </c>
      <c r="J121" s="19" t="str">
        <f t="shared" si="75"/>
        <v>UN</v>
      </c>
      <c r="K121" s="19" t="s">
        <v>3</v>
      </c>
      <c r="L121" s="19" t="s">
        <v>8</v>
      </c>
      <c r="M121" s="19" t="str">
        <f>K121&amp;" "&amp;L121</f>
        <v>Kiosk Large</v>
      </c>
      <c r="N121" s="19" t="str">
        <f t="shared" si="76"/>
        <v>KL</v>
      </c>
      <c r="O121" s="19" t="s">
        <v>189</v>
      </c>
      <c r="P121" s="19">
        <v>1</v>
      </c>
      <c r="Q121" s="20" t="str">
        <f>B121&amp;"-"&amp;D121&amp;"-"&amp;F121&amp;"-"&amp;J121&amp;"-"&amp;N121&amp;"-"&amp;P121</f>
        <v>L2A-MW-CC-UN-KL-1</v>
      </c>
      <c r="R121" s="20" t="str">
        <f t="shared" ref="R121:R139" si="79">J121&amp;"-"&amp;N121&amp;"-"&amp;P121</f>
        <v>UN-KL-1</v>
      </c>
      <c r="S121" s="21">
        <v>2</v>
      </c>
      <c r="T121" s="21">
        <v>3</v>
      </c>
      <c r="U121" s="22">
        <f>S121*T121</f>
        <v>6</v>
      </c>
      <c r="V121" s="23">
        <v>0</v>
      </c>
      <c r="W121" s="22">
        <f>U121-V121</f>
        <v>6</v>
      </c>
      <c r="X121" s="24">
        <f t="shared" ref="X121:Y136" si="80">S121*X$1</f>
        <v>6.56</v>
      </c>
      <c r="Y121" s="24">
        <f t="shared" si="80"/>
        <v>9.84</v>
      </c>
      <c r="Z121" s="24">
        <f t="shared" si="77"/>
        <v>64.550399999999996</v>
      </c>
    </row>
    <row r="122" spans="1:26" x14ac:dyDescent="0.25">
      <c r="A122" s="19">
        <f t="shared" si="60"/>
        <v>120</v>
      </c>
      <c r="B122" s="19" t="s">
        <v>43</v>
      </c>
      <c r="C122" s="20" t="s">
        <v>32</v>
      </c>
      <c r="D122" s="19" t="s">
        <v>221</v>
      </c>
      <c r="E122" s="19" t="s">
        <v>203</v>
      </c>
      <c r="F122" s="19" t="s">
        <v>246</v>
      </c>
      <c r="G122" s="19" t="s">
        <v>187</v>
      </c>
      <c r="H122" s="19" t="s">
        <v>188</v>
      </c>
      <c r="I122" s="19" t="str">
        <f t="shared" si="59"/>
        <v>Unpaid North</v>
      </c>
      <c r="J122" s="19" t="str">
        <f t="shared" si="75"/>
        <v>UN</v>
      </c>
      <c r="K122" s="19" t="s">
        <v>3</v>
      </c>
      <c r="L122" s="19" t="s">
        <v>6</v>
      </c>
      <c r="M122" s="19" t="str">
        <f>K122&amp;" "&amp;L122</f>
        <v>Kiosk Small</v>
      </c>
      <c r="N122" s="19" t="str">
        <f t="shared" si="76"/>
        <v>KS</v>
      </c>
      <c r="O122" s="19" t="s">
        <v>189</v>
      </c>
      <c r="P122" s="19" t="s">
        <v>190</v>
      </c>
      <c r="Q122" s="20" t="str">
        <f>B122&amp;"-"&amp;D122&amp;"-"&amp;F122&amp;"-"&amp;J122&amp;"-"&amp;N122&amp;"-"&amp;P122</f>
        <v>L2A-MW-CC-UN-KS-1A</v>
      </c>
      <c r="R122" s="20" t="str">
        <f t="shared" si="79"/>
        <v>UN-KS-1A</v>
      </c>
      <c r="S122" s="21">
        <v>1.5</v>
      </c>
      <c r="T122" s="21">
        <v>1.6</v>
      </c>
      <c r="U122" s="22">
        <f>S122*T122</f>
        <v>2.4000000000000004</v>
      </c>
      <c r="V122" s="23">
        <v>0</v>
      </c>
      <c r="W122" s="22">
        <f>U122-V122</f>
        <v>2.4000000000000004</v>
      </c>
      <c r="X122" s="24">
        <f t="shared" si="80"/>
        <v>4.92</v>
      </c>
      <c r="Y122" s="24">
        <f t="shared" si="80"/>
        <v>5.2480000000000002</v>
      </c>
      <c r="Z122" s="24">
        <f t="shared" si="77"/>
        <v>25.820159999999998</v>
      </c>
    </row>
    <row r="123" spans="1:26" x14ac:dyDescent="0.25">
      <c r="A123" s="19">
        <f t="shared" si="60"/>
        <v>121</v>
      </c>
      <c r="B123" s="19" t="s">
        <v>43</v>
      </c>
      <c r="C123" s="20" t="s">
        <v>32</v>
      </c>
      <c r="D123" s="19" t="s">
        <v>221</v>
      </c>
      <c r="E123" s="19" t="s">
        <v>203</v>
      </c>
      <c r="F123" s="19" t="s">
        <v>246</v>
      </c>
      <c r="G123" s="19" t="s">
        <v>187</v>
      </c>
      <c r="H123" s="19" t="s">
        <v>188</v>
      </c>
      <c r="I123" s="19" t="str">
        <f t="shared" si="59"/>
        <v>Unpaid North</v>
      </c>
      <c r="J123" s="19" t="str">
        <f t="shared" si="75"/>
        <v>UN</v>
      </c>
      <c r="K123" s="19" t="s">
        <v>3</v>
      </c>
      <c r="L123" s="19" t="s">
        <v>6</v>
      </c>
      <c r="M123" s="19" t="str">
        <f>K123&amp;" "&amp;L123</f>
        <v>Kiosk Small</v>
      </c>
      <c r="N123" s="19" t="str">
        <f t="shared" si="76"/>
        <v>KS</v>
      </c>
      <c r="O123" s="19" t="s">
        <v>189</v>
      </c>
      <c r="P123" s="19" t="s">
        <v>191</v>
      </c>
      <c r="Q123" s="20" t="str">
        <f>B123&amp;"-"&amp;D123&amp;"-"&amp;F123&amp;"-"&amp;J123&amp;"-"&amp;N123&amp;"-"&amp;P123</f>
        <v>L2A-MW-CC-UN-KS-1B</v>
      </c>
      <c r="R123" s="20" t="str">
        <f t="shared" si="79"/>
        <v>UN-KS-1B</v>
      </c>
      <c r="S123" s="21">
        <v>1.5</v>
      </c>
      <c r="T123" s="21">
        <v>1.6</v>
      </c>
      <c r="U123" s="22">
        <f>S123*T123</f>
        <v>2.4000000000000004</v>
      </c>
      <c r="V123" s="23">
        <v>0</v>
      </c>
      <c r="W123" s="22">
        <f>U123-V123</f>
        <v>2.4000000000000004</v>
      </c>
      <c r="X123" s="24">
        <f t="shared" si="80"/>
        <v>4.92</v>
      </c>
      <c r="Y123" s="24">
        <f t="shared" si="80"/>
        <v>5.2480000000000002</v>
      </c>
      <c r="Z123" s="24">
        <f t="shared" si="77"/>
        <v>25.820159999999998</v>
      </c>
    </row>
    <row r="124" spans="1:26" x14ac:dyDescent="0.25">
      <c r="A124" s="19">
        <f t="shared" si="60"/>
        <v>122</v>
      </c>
      <c r="B124" s="19" t="s">
        <v>43</v>
      </c>
      <c r="C124" s="20" t="s">
        <v>32</v>
      </c>
      <c r="D124" s="19" t="s">
        <v>221</v>
      </c>
      <c r="E124" s="19" t="s">
        <v>203</v>
      </c>
      <c r="F124" s="19" t="s">
        <v>246</v>
      </c>
      <c r="G124" s="19" t="s">
        <v>187</v>
      </c>
      <c r="H124" s="19" t="s">
        <v>188</v>
      </c>
      <c r="I124" s="19" t="str">
        <f t="shared" si="59"/>
        <v>Unpaid North</v>
      </c>
      <c r="J124" s="19" t="str">
        <f t="shared" si="75"/>
        <v>UN</v>
      </c>
      <c r="K124" s="19" t="s">
        <v>3</v>
      </c>
      <c r="L124" s="19" t="s">
        <v>9</v>
      </c>
      <c r="M124" s="19" t="str">
        <f>K124&amp;" "&amp;L124</f>
        <v>Kiosk Medium</v>
      </c>
      <c r="N124" s="19" t="str">
        <f t="shared" si="76"/>
        <v>KM</v>
      </c>
      <c r="O124" s="19" t="s">
        <v>192</v>
      </c>
      <c r="P124" s="19" t="s">
        <v>193</v>
      </c>
      <c r="Q124" s="20" t="str">
        <f>B124&amp;"-"&amp;D124&amp;"-"&amp;F124&amp;"-"&amp;J124&amp;"-"&amp;N124&amp;"-"&amp;P124</f>
        <v>L2A-MW-CC-UN-KM-1A+B</v>
      </c>
      <c r="R124" s="20" t="str">
        <f t="shared" si="79"/>
        <v>UN-KM-1A+B</v>
      </c>
      <c r="S124" s="21">
        <v>1.5</v>
      </c>
      <c r="T124" s="21">
        <f>1.6*2</f>
        <v>3.2</v>
      </c>
      <c r="U124" s="22">
        <f>S124*T124</f>
        <v>4.8000000000000007</v>
      </c>
      <c r="V124" s="23">
        <v>0</v>
      </c>
      <c r="W124" s="22">
        <f>U124-V124</f>
        <v>4.8000000000000007</v>
      </c>
      <c r="X124" s="24">
        <f t="shared" si="80"/>
        <v>4.92</v>
      </c>
      <c r="Y124" s="24">
        <f t="shared" si="80"/>
        <v>10.496</v>
      </c>
      <c r="Z124" s="24">
        <f t="shared" si="77"/>
        <v>51.640319999999996</v>
      </c>
    </row>
    <row r="125" spans="1:26" x14ac:dyDescent="0.25">
      <c r="A125" s="25">
        <f t="shared" si="60"/>
        <v>123</v>
      </c>
      <c r="B125" s="25" t="s">
        <v>43</v>
      </c>
      <c r="C125" s="4" t="s">
        <v>32</v>
      </c>
      <c r="D125" s="25" t="s">
        <v>221</v>
      </c>
      <c r="E125" s="25" t="s">
        <v>203</v>
      </c>
      <c r="F125" s="25" t="s">
        <v>246</v>
      </c>
      <c r="G125" s="25" t="s">
        <v>204</v>
      </c>
      <c r="H125" s="25" t="s">
        <v>197</v>
      </c>
      <c r="I125" s="25" t="str">
        <f t="shared" si="59"/>
        <v>Paid Middle</v>
      </c>
      <c r="J125" s="25" t="str">
        <f t="shared" si="75"/>
        <v>PM</v>
      </c>
      <c r="K125" s="25" t="s">
        <v>3</v>
      </c>
      <c r="L125" s="25" t="s">
        <v>8</v>
      </c>
      <c r="M125" s="25" t="str">
        <f t="shared" ref="M125:M135" si="81">K125&amp;" "&amp;L125</f>
        <v>Kiosk Large</v>
      </c>
      <c r="N125" s="25" t="str">
        <f t="shared" si="76"/>
        <v>KL</v>
      </c>
      <c r="O125" s="25" t="s">
        <v>189</v>
      </c>
      <c r="P125" s="25" t="s">
        <v>190</v>
      </c>
      <c r="Q125" s="4" t="str">
        <f t="shared" ref="Q125:Q135" si="82">B125&amp;"-"&amp;D125&amp;"-"&amp;F125&amp;"-"&amp;J125&amp;"-"&amp;N125&amp;"-"&amp;P125</f>
        <v>L2A-MW-CC-PM-KL-1A</v>
      </c>
      <c r="R125" s="4" t="str">
        <f t="shared" si="79"/>
        <v>PM-KL-1A</v>
      </c>
      <c r="S125" s="26">
        <v>3</v>
      </c>
      <c r="T125" s="26">
        <v>3.1</v>
      </c>
      <c r="U125" s="27">
        <f t="shared" ref="U125:U135" si="83">S125*T125</f>
        <v>9.3000000000000007</v>
      </c>
      <c r="V125" s="28">
        <v>0</v>
      </c>
      <c r="W125" s="27">
        <f t="shared" ref="W125:W135" si="84">U125-V125</f>
        <v>9.3000000000000007</v>
      </c>
      <c r="X125" s="29">
        <f t="shared" si="80"/>
        <v>9.84</v>
      </c>
      <c r="Y125" s="29">
        <f t="shared" si="80"/>
        <v>10.167999999999999</v>
      </c>
      <c r="Z125" s="29">
        <f t="shared" si="77"/>
        <v>100.05311999999999</v>
      </c>
    </row>
    <row r="126" spans="1:26" x14ac:dyDescent="0.25">
      <c r="A126" s="25">
        <f t="shared" si="60"/>
        <v>124</v>
      </c>
      <c r="B126" s="25" t="s">
        <v>43</v>
      </c>
      <c r="C126" s="4" t="s">
        <v>32</v>
      </c>
      <c r="D126" s="25" t="s">
        <v>221</v>
      </c>
      <c r="E126" s="25" t="s">
        <v>203</v>
      </c>
      <c r="F126" s="25" t="s">
        <v>246</v>
      </c>
      <c r="G126" s="25" t="s">
        <v>204</v>
      </c>
      <c r="H126" s="25" t="s">
        <v>197</v>
      </c>
      <c r="I126" s="25" t="str">
        <f t="shared" si="59"/>
        <v>Paid Middle</v>
      </c>
      <c r="J126" s="25" t="str">
        <f t="shared" si="75"/>
        <v>PM</v>
      </c>
      <c r="K126" s="25" t="s">
        <v>3</v>
      </c>
      <c r="L126" s="25" t="s">
        <v>8</v>
      </c>
      <c r="M126" s="25" t="str">
        <f t="shared" si="81"/>
        <v>Kiosk Large</v>
      </c>
      <c r="N126" s="25" t="str">
        <f t="shared" si="76"/>
        <v>KL</v>
      </c>
      <c r="O126" s="25" t="s">
        <v>189</v>
      </c>
      <c r="P126" s="25" t="s">
        <v>191</v>
      </c>
      <c r="Q126" s="4" t="str">
        <f t="shared" si="82"/>
        <v>L2A-MW-CC-PM-KL-1B</v>
      </c>
      <c r="R126" s="4" t="str">
        <f t="shared" si="79"/>
        <v>PM-KL-1B</v>
      </c>
      <c r="S126" s="26">
        <v>3</v>
      </c>
      <c r="T126" s="26">
        <v>3.1</v>
      </c>
      <c r="U126" s="27">
        <f t="shared" si="83"/>
        <v>9.3000000000000007</v>
      </c>
      <c r="V126" s="28">
        <v>0</v>
      </c>
      <c r="W126" s="27">
        <f t="shared" si="84"/>
        <v>9.3000000000000007</v>
      </c>
      <c r="X126" s="29">
        <f t="shared" si="80"/>
        <v>9.84</v>
      </c>
      <c r="Y126" s="29">
        <f t="shared" si="80"/>
        <v>10.167999999999999</v>
      </c>
      <c r="Z126" s="29">
        <f t="shared" si="77"/>
        <v>100.05311999999999</v>
      </c>
    </row>
    <row r="127" spans="1:26" x14ac:dyDescent="0.25">
      <c r="A127" s="25">
        <f t="shared" si="60"/>
        <v>125</v>
      </c>
      <c r="B127" s="25" t="s">
        <v>43</v>
      </c>
      <c r="C127" s="4" t="s">
        <v>32</v>
      </c>
      <c r="D127" s="25" t="s">
        <v>221</v>
      </c>
      <c r="E127" s="25" t="s">
        <v>203</v>
      </c>
      <c r="F127" s="25" t="s">
        <v>246</v>
      </c>
      <c r="G127" s="25" t="s">
        <v>204</v>
      </c>
      <c r="H127" s="25" t="s">
        <v>197</v>
      </c>
      <c r="I127" s="25" t="str">
        <f t="shared" si="59"/>
        <v>Paid Middle</v>
      </c>
      <c r="J127" s="25" t="str">
        <f t="shared" si="75"/>
        <v>PM</v>
      </c>
      <c r="K127" s="25" t="s">
        <v>3</v>
      </c>
      <c r="L127" s="25" t="s">
        <v>8</v>
      </c>
      <c r="M127" s="25" t="str">
        <f t="shared" si="81"/>
        <v>Kiosk Large</v>
      </c>
      <c r="N127" s="25" t="str">
        <f t="shared" si="76"/>
        <v>KL</v>
      </c>
      <c r="O127" s="25" t="s">
        <v>192</v>
      </c>
      <c r="P127" s="25" t="s">
        <v>193</v>
      </c>
      <c r="Q127" s="4" t="str">
        <f t="shared" si="82"/>
        <v>L2A-MW-CC-PM-KL-1A+B</v>
      </c>
      <c r="R127" s="4" t="str">
        <f t="shared" si="79"/>
        <v>PM-KL-1A+B</v>
      </c>
      <c r="S127" s="26">
        <v>3</v>
      </c>
      <c r="T127" s="26">
        <f>3.1*2</f>
        <v>6.2</v>
      </c>
      <c r="U127" s="27">
        <f t="shared" si="83"/>
        <v>18.600000000000001</v>
      </c>
      <c r="V127" s="28">
        <v>0</v>
      </c>
      <c r="W127" s="27">
        <f t="shared" si="84"/>
        <v>18.600000000000001</v>
      </c>
      <c r="X127" s="29">
        <f t="shared" si="80"/>
        <v>9.84</v>
      </c>
      <c r="Y127" s="29">
        <f t="shared" si="80"/>
        <v>20.335999999999999</v>
      </c>
      <c r="Z127" s="29">
        <f t="shared" si="77"/>
        <v>200.10623999999999</v>
      </c>
    </row>
    <row r="128" spans="1:26" x14ac:dyDescent="0.25">
      <c r="A128" s="25">
        <f t="shared" si="60"/>
        <v>126</v>
      </c>
      <c r="B128" s="25" t="s">
        <v>43</v>
      </c>
      <c r="C128" s="4" t="s">
        <v>32</v>
      </c>
      <c r="D128" s="25" t="s">
        <v>221</v>
      </c>
      <c r="E128" s="25" t="s">
        <v>203</v>
      </c>
      <c r="F128" s="25" t="s">
        <v>246</v>
      </c>
      <c r="G128" s="25" t="s">
        <v>204</v>
      </c>
      <c r="H128" s="25" t="s">
        <v>197</v>
      </c>
      <c r="I128" s="25" t="str">
        <f t="shared" si="59"/>
        <v>Paid Middle</v>
      </c>
      <c r="J128" s="25" t="str">
        <f t="shared" si="75"/>
        <v>PM</v>
      </c>
      <c r="K128" s="25" t="s">
        <v>3</v>
      </c>
      <c r="L128" s="25" t="s">
        <v>9</v>
      </c>
      <c r="M128" s="25" t="str">
        <f t="shared" si="81"/>
        <v>Kiosk Medium</v>
      </c>
      <c r="N128" s="25" t="str">
        <f t="shared" si="76"/>
        <v>KM</v>
      </c>
      <c r="O128" s="25" t="s">
        <v>189</v>
      </c>
      <c r="P128" s="25" t="s">
        <v>190</v>
      </c>
      <c r="Q128" s="4" t="str">
        <f t="shared" si="82"/>
        <v>L2A-MW-CC-PM-KM-1A</v>
      </c>
      <c r="R128" s="4" t="str">
        <f t="shared" si="79"/>
        <v>PM-KM-1A</v>
      </c>
      <c r="S128" s="26">
        <v>3</v>
      </c>
      <c r="T128" s="26">
        <v>1.55</v>
      </c>
      <c r="U128" s="27">
        <f t="shared" si="83"/>
        <v>4.6500000000000004</v>
      </c>
      <c r="V128" s="28">
        <v>0</v>
      </c>
      <c r="W128" s="27">
        <f t="shared" si="84"/>
        <v>4.6500000000000004</v>
      </c>
      <c r="X128" s="29">
        <f t="shared" si="80"/>
        <v>9.84</v>
      </c>
      <c r="Y128" s="29">
        <f t="shared" si="80"/>
        <v>5.0839999999999996</v>
      </c>
      <c r="Z128" s="29">
        <f t="shared" si="77"/>
        <v>50.026559999999996</v>
      </c>
    </row>
    <row r="129" spans="1:26" x14ac:dyDescent="0.25">
      <c r="A129" s="25">
        <f t="shared" si="60"/>
        <v>127</v>
      </c>
      <c r="B129" s="25" t="s">
        <v>43</v>
      </c>
      <c r="C129" s="4" t="s">
        <v>32</v>
      </c>
      <c r="D129" s="25" t="s">
        <v>221</v>
      </c>
      <c r="E129" s="25" t="s">
        <v>203</v>
      </c>
      <c r="F129" s="25" t="s">
        <v>246</v>
      </c>
      <c r="G129" s="25" t="s">
        <v>204</v>
      </c>
      <c r="H129" s="25" t="s">
        <v>197</v>
      </c>
      <c r="I129" s="25" t="str">
        <f t="shared" si="59"/>
        <v>Paid Middle</v>
      </c>
      <c r="J129" s="25" t="str">
        <f t="shared" si="75"/>
        <v>PM</v>
      </c>
      <c r="K129" s="25" t="s">
        <v>3</v>
      </c>
      <c r="L129" s="25" t="s">
        <v>9</v>
      </c>
      <c r="M129" s="25" t="str">
        <f t="shared" si="81"/>
        <v>Kiosk Medium</v>
      </c>
      <c r="N129" s="25" t="str">
        <f t="shared" si="76"/>
        <v>KM</v>
      </c>
      <c r="O129" s="25" t="s">
        <v>189</v>
      </c>
      <c r="P129" s="25" t="s">
        <v>191</v>
      </c>
      <c r="Q129" s="4" t="str">
        <f t="shared" si="82"/>
        <v>L2A-MW-CC-PM-KM-1B</v>
      </c>
      <c r="R129" s="4" t="str">
        <f t="shared" si="79"/>
        <v>PM-KM-1B</v>
      </c>
      <c r="S129" s="26">
        <v>3</v>
      </c>
      <c r="T129" s="26">
        <v>1.55</v>
      </c>
      <c r="U129" s="27">
        <f t="shared" si="83"/>
        <v>4.6500000000000004</v>
      </c>
      <c r="V129" s="28">
        <v>0</v>
      </c>
      <c r="W129" s="27">
        <f t="shared" si="84"/>
        <v>4.6500000000000004</v>
      </c>
      <c r="X129" s="29">
        <f t="shared" si="80"/>
        <v>9.84</v>
      </c>
      <c r="Y129" s="29">
        <f t="shared" si="80"/>
        <v>5.0839999999999996</v>
      </c>
      <c r="Z129" s="29">
        <f t="shared" si="77"/>
        <v>50.026559999999996</v>
      </c>
    </row>
    <row r="130" spans="1:26" x14ac:dyDescent="0.25">
      <c r="A130" s="25">
        <f t="shared" si="60"/>
        <v>128</v>
      </c>
      <c r="B130" s="25" t="s">
        <v>43</v>
      </c>
      <c r="C130" s="4" t="s">
        <v>32</v>
      </c>
      <c r="D130" s="25" t="s">
        <v>221</v>
      </c>
      <c r="E130" s="25" t="s">
        <v>203</v>
      </c>
      <c r="F130" s="25" t="s">
        <v>246</v>
      </c>
      <c r="G130" s="25" t="s">
        <v>204</v>
      </c>
      <c r="H130" s="25" t="s">
        <v>197</v>
      </c>
      <c r="I130" s="25" t="str">
        <f t="shared" si="59"/>
        <v>Paid Middle</v>
      </c>
      <c r="J130" s="25" t="str">
        <f t="shared" si="75"/>
        <v>PM</v>
      </c>
      <c r="K130" s="25" t="s">
        <v>3</v>
      </c>
      <c r="L130" s="25" t="s">
        <v>9</v>
      </c>
      <c r="M130" s="25" t="str">
        <f t="shared" si="81"/>
        <v>Kiosk Medium</v>
      </c>
      <c r="N130" s="25" t="str">
        <f t="shared" si="76"/>
        <v>KM</v>
      </c>
      <c r="O130" s="25" t="s">
        <v>189</v>
      </c>
      <c r="P130" s="25" t="s">
        <v>194</v>
      </c>
      <c r="Q130" s="4" t="str">
        <f t="shared" si="82"/>
        <v>L2A-MW-CC-PM-KM-1C</v>
      </c>
      <c r="R130" s="4" t="str">
        <f t="shared" si="79"/>
        <v>PM-KM-1C</v>
      </c>
      <c r="S130" s="26">
        <v>3</v>
      </c>
      <c r="T130" s="26">
        <v>1.55</v>
      </c>
      <c r="U130" s="27">
        <f t="shared" si="83"/>
        <v>4.6500000000000004</v>
      </c>
      <c r="V130" s="28">
        <v>0</v>
      </c>
      <c r="W130" s="27">
        <f t="shared" si="84"/>
        <v>4.6500000000000004</v>
      </c>
      <c r="X130" s="29">
        <f t="shared" si="80"/>
        <v>9.84</v>
      </c>
      <c r="Y130" s="29">
        <f t="shared" si="80"/>
        <v>5.0839999999999996</v>
      </c>
      <c r="Z130" s="29">
        <f t="shared" si="77"/>
        <v>50.026559999999996</v>
      </c>
    </row>
    <row r="131" spans="1:26" x14ac:dyDescent="0.25">
      <c r="A131" s="25">
        <f t="shared" si="60"/>
        <v>129</v>
      </c>
      <c r="B131" s="25" t="s">
        <v>43</v>
      </c>
      <c r="C131" s="4" t="s">
        <v>32</v>
      </c>
      <c r="D131" s="25" t="s">
        <v>221</v>
      </c>
      <c r="E131" s="25" t="s">
        <v>203</v>
      </c>
      <c r="F131" s="25" t="s">
        <v>246</v>
      </c>
      <c r="G131" s="25" t="s">
        <v>204</v>
      </c>
      <c r="H131" s="25" t="s">
        <v>197</v>
      </c>
      <c r="I131" s="25" t="str">
        <f t="shared" si="59"/>
        <v>Paid Middle</v>
      </c>
      <c r="J131" s="25" t="str">
        <f t="shared" si="75"/>
        <v>PM</v>
      </c>
      <c r="K131" s="25" t="s">
        <v>3</v>
      </c>
      <c r="L131" s="25" t="s">
        <v>9</v>
      </c>
      <c r="M131" s="25" t="str">
        <f t="shared" si="81"/>
        <v>Kiosk Medium</v>
      </c>
      <c r="N131" s="25" t="str">
        <f t="shared" si="76"/>
        <v>KM</v>
      </c>
      <c r="O131" s="25" t="s">
        <v>189</v>
      </c>
      <c r="P131" s="25" t="s">
        <v>195</v>
      </c>
      <c r="Q131" s="4" t="str">
        <f t="shared" si="82"/>
        <v>L2A-MW-CC-PM-KM-1D</v>
      </c>
      <c r="R131" s="4" t="str">
        <f t="shared" si="79"/>
        <v>PM-KM-1D</v>
      </c>
      <c r="S131" s="26">
        <v>3</v>
      </c>
      <c r="T131" s="26">
        <v>1.55</v>
      </c>
      <c r="U131" s="27">
        <f t="shared" si="83"/>
        <v>4.6500000000000004</v>
      </c>
      <c r="V131" s="28">
        <v>0</v>
      </c>
      <c r="W131" s="27">
        <f t="shared" si="84"/>
        <v>4.6500000000000004</v>
      </c>
      <c r="X131" s="29">
        <f t="shared" si="80"/>
        <v>9.84</v>
      </c>
      <c r="Y131" s="29">
        <f t="shared" si="80"/>
        <v>5.0839999999999996</v>
      </c>
      <c r="Z131" s="29">
        <f t="shared" si="77"/>
        <v>50.026559999999996</v>
      </c>
    </row>
    <row r="132" spans="1:26" x14ac:dyDescent="0.25">
      <c r="A132" s="25">
        <f t="shared" si="60"/>
        <v>130</v>
      </c>
      <c r="B132" s="25" t="s">
        <v>43</v>
      </c>
      <c r="C132" s="4" t="s">
        <v>32</v>
      </c>
      <c r="D132" s="25" t="s">
        <v>221</v>
      </c>
      <c r="E132" s="25" t="s">
        <v>203</v>
      </c>
      <c r="F132" s="25" t="s">
        <v>246</v>
      </c>
      <c r="G132" s="25" t="s">
        <v>204</v>
      </c>
      <c r="H132" s="25" t="s">
        <v>197</v>
      </c>
      <c r="I132" s="25" t="str">
        <f t="shared" si="59"/>
        <v>Paid Middle</v>
      </c>
      <c r="J132" s="25" t="str">
        <f t="shared" si="75"/>
        <v>PM</v>
      </c>
      <c r="K132" s="25" t="s">
        <v>3</v>
      </c>
      <c r="L132" s="25" t="s">
        <v>8</v>
      </c>
      <c r="M132" s="25" t="str">
        <f t="shared" si="81"/>
        <v>Kiosk Large</v>
      </c>
      <c r="N132" s="25" t="str">
        <f t="shared" si="76"/>
        <v>KL</v>
      </c>
      <c r="O132" s="25" t="s">
        <v>192</v>
      </c>
      <c r="P132" s="25" t="s">
        <v>196</v>
      </c>
      <c r="Q132" s="4" t="str">
        <f t="shared" si="82"/>
        <v>L2A-MW-CC-PM-KL-1AtoD</v>
      </c>
      <c r="R132" s="4" t="str">
        <f t="shared" si="79"/>
        <v>PM-KL-1AtoD</v>
      </c>
      <c r="S132" s="26">
        <v>3</v>
      </c>
      <c r="T132" s="26">
        <f>1.55*4</f>
        <v>6.2</v>
      </c>
      <c r="U132" s="27">
        <f t="shared" si="83"/>
        <v>18.600000000000001</v>
      </c>
      <c r="V132" s="28">
        <v>0</v>
      </c>
      <c r="W132" s="27">
        <f t="shared" si="84"/>
        <v>18.600000000000001</v>
      </c>
      <c r="X132" s="29">
        <f t="shared" si="80"/>
        <v>9.84</v>
      </c>
      <c r="Y132" s="29">
        <f t="shared" si="80"/>
        <v>20.335999999999999</v>
      </c>
      <c r="Z132" s="29">
        <f t="shared" si="77"/>
        <v>200.10623999999999</v>
      </c>
    </row>
    <row r="133" spans="1:26" x14ac:dyDescent="0.25">
      <c r="A133" s="25">
        <f t="shared" si="60"/>
        <v>131</v>
      </c>
      <c r="B133" s="25" t="s">
        <v>43</v>
      </c>
      <c r="C133" s="4" t="s">
        <v>32</v>
      </c>
      <c r="D133" s="25" t="s">
        <v>221</v>
      </c>
      <c r="E133" s="25" t="s">
        <v>203</v>
      </c>
      <c r="F133" s="25" t="s">
        <v>246</v>
      </c>
      <c r="G133" s="25" t="s">
        <v>204</v>
      </c>
      <c r="H133" s="25" t="s">
        <v>197</v>
      </c>
      <c r="I133" s="25" t="str">
        <f t="shared" si="59"/>
        <v>Paid Middle</v>
      </c>
      <c r="J133" s="25" t="str">
        <f t="shared" si="75"/>
        <v>PM</v>
      </c>
      <c r="K133" s="25" t="s">
        <v>3</v>
      </c>
      <c r="L133" s="25" t="s">
        <v>8</v>
      </c>
      <c r="M133" s="25" t="str">
        <f t="shared" si="81"/>
        <v>Kiosk Large</v>
      </c>
      <c r="N133" s="25" t="str">
        <f t="shared" si="76"/>
        <v>KL</v>
      </c>
      <c r="O133" s="25" t="s">
        <v>189</v>
      </c>
      <c r="P133" s="25" t="s">
        <v>199</v>
      </c>
      <c r="Q133" s="4" t="str">
        <f t="shared" si="82"/>
        <v>L2A-MW-CC-PM-KL-2A</v>
      </c>
      <c r="R133" s="4" t="str">
        <f t="shared" si="79"/>
        <v>PM-KL-2A</v>
      </c>
      <c r="S133" s="26">
        <v>3</v>
      </c>
      <c r="T133" s="26">
        <v>3.1</v>
      </c>
      <c r="U133" s="27">
        <f t="shared" si="83"/>
        <v>9.3000000000000007</v>
      </c>
      <c r="V133" s="28">
        <v>0</v>
      </c>
      <c r="W133" s="27">
        <f t="shared" si="84"/>
        <v>9.3000000000000007</v>
      </c>
      <c r="X133" s="29">
        <f t="shared" si="80"/>
        <v>9.84</v>
      </c>
      <c r="Y133" s="29">
        <f t="shared" si="80"/>
        <v>10.167999999999999</v>
      </c>
      <c r="Z133" s="29">
        <f t="shared" si="77"/>
        <v>100.05311999999999</v>
      </c>
    </row>
    <row r="134" spans="1:26" x14ac:dyDescent="0.25">
      <c r="A134" s="25">
        <f t="shared" si="60"/>
        <v>132</v>
      </c>
      <c r="B134" s="25" t="s">
        <v>43</v>
      </c>
      <c r="C134" s="4" t="s">
        <v>32</v>
      </c>
      <c r="D134" s="25" t="s">
        <v>221</v>
      </c>
      <c r="E134" s="25" t="s">
        <v>203</v>
      </c>
      <c r="F134" s="25" t="s">
        <v>246</v>
      </c>
      <c r="G134" s="25" t="s">
        <v>204</v>
      </c>
      <c r="H134" s="25" t="s">
        <v>197</v>
      </c>
      <c r="I134" s="25" t="str">
        <f t="shared" si="59"/>
        <v>Paid Middle</v>
      </c>
      <c r="J134" s="25" t="str">
        <f t="shared" si="75"/>
        <v>PM</v>
      </c>
      <c r="K134" s="25" t="s">
        <v>3</v>
      </c>
      <c r="L134" s="25" t="s">
        <v>8</v>
      </c>
      <c r="M134" s="25" t="str">
        <f t="shared" si="81"/>
        <v>Kiosk Large</v>
      </c>
      <c r="N134" s="25" t="str">
        <f t="shared" si="76"/>
        <v>KL</v>
      </c>
      <c r="O134" s="25" t="s">
        <v>189</v>
      </c>
      <c r="P134" s="25" t="s">
        <v>200</v>
      </c>
      <c r="Q134" s="4" t="str">
        <f t="shared" si="82"/>
        <v>L2A-MW-CC-PM-KL-2B</v>
      </c>
      <c r="R134" s="4" t="str">
        <f t="shared" si="79"/>
        <v>PM-KL-2B</v>
      </c>
      <c r="S134" s="26">
        <v>3</v>
      </c>
      <c r="T134" s="26">
        <v>3.1</v>
      </c>
      <c r="U134" s="27">
        <f t="shared" si="83"/>
        <v>9.3000000000000007</v>
      </c>
      <c r="V134" s="28">
        <v>0</v>
      </c>
      <c r="W134" s="27">
        <f t="shared" si="84"/>
        <v>9.3000000000000007</v>
      </c>
      <c r="X134" s="29">
        <f t="shared" si="80"/>
        <v>9.84</v>
      </c>
      <c r="Y134" s="29">
        <f t="shared" si="80"/>
        <v>10.167999999999999</v>
      </c>
      <c r="Z134" s="29">
        <f t="shared" si="77"/>
        <v>100.05311999999999</v>
      </c>
    </row>
    <row r="135" spans="1:26" x14ac:dyDescent="0.25">
      <c r="A135" s="25">
        <f t="shared" si="60"/>
        <v>133</v>
      </c>
      <c r="B135" s="25" t="s">
        <v>43</v>
      </c>
      <c r="C135" s="4" t="s">
        <v>32</v>
      </c>
      <c r="D135" s="25" t="s">
        <v>221</v>
      </c>
      <c r="E135" s="25" t="s">
        <v>203</v>
      </c>
      <c r="F135" s="25" t="s">
        <v>246</v>
      </c>
      <c r="G135" s="25" t="s">
        <v>204</v>
      </c>
      <c r="H135" s="25" t="s">
        <v>197</v>
      </c>
      <c r="I135" s="25" t="str">
        <f t="shared" si="59"/>
        <v>Paid Middle</v>
      </c>
      <c r="J135" s="25" t="str">
        <f t="shared" si="75"/>
        <v>PM</v>
      </c>
      <c r="K135" s="25" t="s">
        <v>3</v>
      </c>
      <c r="L135" s="25" t="s">
        <v>8</v>
      </c>
      <c r="M135" s="25" t="str">
        <f t="shared" si="81"/>
        <v>Kiosk Large</v>
      </c>
      <c r="N135" s="25" t="str">
        <f t="shared" si="76"/>
        <v>KL</v>
      </c>
      <c r="O135" s="25" t="s">
        <v>192</v>
      </c>
      <c r="P135" s="25" t="s">
        <v>201</v>
      </c>
      <c r="Q135" s="4" t="str">
        <f t="shared" si="82"/>
        <v>L2A-MW-CC-PM-KL-2A+B</v>
      </c>
      <c r="R135" s="4" t="str">
        <f t="shared" si="79"/>
        <v>PM-KL-2A+B</v>
      </c>
      <c r="S135" s="26">
        <v>3</v>
      </c>
      <c r="T135" s="26">
        <f>3.1*2</f>
        <v>6.2</v>
      </c>
      <c r="U135" s="27">
        <f t="shared" si="83"/>
        <v>18.600000000000001</v>
      </c>
      <c r="V135" s="28">
        <v>0</v>
      </c>
      <c r="W135" s="27">
        <f t="shared" si="84"/>
        <v>18.600000000000001</v>
      </c>
      <c r="X135" s="29">
        <f t="shared" si="80"/>
        <v>9.84</v>
      </c>
      <c r="Y135" s="29">
        <f t="shared" si="80"/>
        <v>20.335999999999999</v>
      </c>
      <c r="Z135" s="29">
        <f t="shared" si="77"/>
        <v>200.10623999999999</v>
      </c>
    </row>
    <row r="136" spans="1:26" x14ac:dyDescent="0.25">
      <c r="A136" s="19">
        <f t="shared" si="60"/>
        <v>134</v>
      </c>
      <c r="B136" s="19" t="s">
        <v>43</v>
      </c>
      <c r="C136" s="20" t="s">
        <v>32</v>
      </c>
      <c r="D136" s="19" t="s">
        <v>221</v>
      </c>
      <c r="E136" s="19" t="s">
        <v>203</v>
      </c>
      <c r="F136" s="19" t="s">
        <v>246</v>
      </c>
      <c r="G136" s="19" t="s">
        <v>187</v>
      </c>
      <c r="H136" s="19" t="s">
        <v>198</v>
      </c>
      <c r="I136" s="19" t="str">
        <f t="shared" si="59"/>
        <v>Unpaid South</v>
      </c>
      <c r="J136" s="19" t="str">
        <f t="shared" si="75"/>
        <v>US</v>
      </c>
      <c r="K136" s="19" t="s">
        <v>4</v>
      </c>
      <c r="L136" s="19" t="s">
        <v>6</v>
      </c>
      <c r="M136" s="19" t="str">
        <f>K136&amp;" "&amp;L136</f>
        <v>Block Small</v>
      </c>
      <c r="N136" s="19" t="str">
        <f t="shared" si="76"/>
        <v>BS</v>
      </c>
      <c r="O136" s="19" t="s">
        <v>189</v>
      </c>
      <c r="P136" s="19">
        <v>1</v>
      </c>
      <c r="Q136" s="20" t="str">
        <f>B136&amp;"-"&amp;D136&amp;"-"&amp;F136&amp;"-"&amp;J136&amp;"-"&amp;N136&amp;"-"&amp;P136</f>
        <v>L2A-MW-CC-US-BS-1</v>
      </c>
      <c r="R136" s="20" t="str">
        <f t="shared" si="79"/>
        <v>US-BS-1</v>
      </c>
      <c r="S136" s="21">
        <v>17.794</v>
      </c>
      <c r="T136" s="21">
        <v>14.37</v>
      </c>
      <c r="U136" s="24">
        <f>S136*T136</f>
        <v>255.69978</v>
      </c>
      <c r="V136" s="23">
        <f>9.007*(5.35+2.5)+4</f>
        <v>74.704949999999997</v>
      </c>
      <c r="W136" s="24">
        <f>U136-V136</f>
        <v>180.99483000000001</v>
      </c>
      <c r="X136" s="24">
        <f t="shared" si="80"/>
        <v>58.364319999999999</v>
      </c>
      <c r="Y136" s="24">
        <f t="shared" si="80"/>
        <v>47.133599999999994</v>
      </c>
      <c r="Z136" s="24">
        <f t="shared" si="77"/>
        <v>1947.2147790719998</v>
      </c>
    </row>
    <row r="137" spans="1:26" x14ac:dyDescent="0.25">
      <c r="A137" s="19">
        <f t="shared" si="60"/>
        <v>135</v>
      </c>
      <c r="B137" s="19" t="s">
        <v>43</v>
      </c>
      <c r="C137" s="20" t="s">
        <v>32</v>
      </c>
      <c r="D137" s="19" t="s">
        <v>221</v>
      </c>
      <c r="E137" s="19" t="s">
        <v>203</v>
      </c>
      <c r="F137" s="19" t="s">
        <v>246</v>
      </c>
      <c r="G137" s="19" t="s">
        <v>187</v>
      </c>
      <c r="H137" s="19" t="s">
        <v>198</v>
      </c>
      <c r="I137" s="19" t="str">
        <f t="shared" si="59"/>
        <v>Unpaid South</v>
      </c>
      <c r="J137" s="19" t="str">
        <f t="shared" si="75"/>
        <v>US</v>
      </c>
      <c r="K137" s="19" t="s">
        <v>3</v>
      </c>
      <c r="L137" s="19" t="s">
        <v>6</v>
      </c>
      <c r="M137" s="19" t="str">
        <f>K137&amp;" "&amp;L137</f>
        <v>Kiosk Small</v>
      </c>
      <c r="N137" s="19" t="str">
        <f t="shared" si="76"/>
        <v>KS</v>
      </c>
      <c r="O137" s="19" t="s">
        <v>189</v>
      </c>
      <c r="P137" s="19" t="s">
        <v>190</v>
      </c>
      <c r="Q137" s="20" t="str">
        <f>B137&amp;"-"&amp;D137&amp;"-"&amp;F137&amp;"-"&amp;J137&amp;"-"&amp;N137&amp;"-"&amp;P137</f>
        <v>L2A-MW-CC-US-KS-1A</v>
      </c>
      <c r="R137" s="20" t="str">
        <f t="shared" si="79"/>
        <v>US-KS-1A</v>
      </c>
      <c r="S137" s="21">
        <v>1.5</v>
      </c>
      <c r="T137" s="21">
        <v>1.6</v>
      </c>
      <c r="U137" s="22">
        <f>S137*T137</f>
        <v>2.4000000000000004</v>
      </c>
      <c r="V137" s="23">
        <v>0</v>
      </c>
      <c r="W137" s="22">
        <f>U137-V137</f>
        <v>2.4000000000000004</v>
      </c>
      <c r="X137" s="24">
        <f t="shared" ref="X137:Y139" si="85">S137*X$1</f>
        <v>4.92</v>
      </c>
      <c r="Y137" s="24">
        <f t="shared" si="85"/>
        <v>5.2480000000000002</v>
      </c>
      <c r="Z137" s="24">
        <f t="shared" si="77"/>
        <v>25.820159999999998</v>
      </c>
    </row>
    <row r="138" spans="1:26" x14ac:dyDescent="0.25">
      <c r="A138" s="19">
        <f t="shared" si="60"/>
        <v>136</v>
      </c>
      <c r="B138" s="19" t="s">
        <v>43</v>
      </c>
      <c r="C138" s="20" t="s">
        <v>32</v>
      </c>
      <c r="D138" s="19" t="s">
        <v>221</v>
      </c>
      <c r="E138" s="19" t="s">
        <v>203</v>
      </c>
      <c r="F138" s="19" t="s">
        <v>246</v>
      </c>
      <c r="G138" s="19" t="s">
        <v>187</v>
      </c>
      <c r="H138" s="19" t="s">
        <v>198</v>
      </c>
      <c r="I138" s="19" t="str">
        <f t="shared" si="59"/>
        <v>Unpaid South</v>
      </c>
      <c r="J138" s="19" t="str">
        <f t="shared" si="75"/>
        <v>US</v>
      </c>
      <c r="K138" s="19" t="s">
        <v>3</v>
      </c>
      <c r="L138" s="19" t="s">
        <v>6</v>
      </c>
      <c r="M138" s="19" t="str">
        <f>K138&amp;" "&amp;L138</f>
        <v>Kiosk Small</v>
      </c>
      <c r="N138" s="19" t="str">
        <f t="shared" si="76"/>
        <v>KS</v>
      </c>
      <c r="O138" s="19" t="s">
        <v>189</v>
      </c>
      <c r="P138" s="19" t="s">
        <v>191</v>
      </c>
      <c r="Q138" s="20" t="str">
        <f>B138&amp;"-"&amp;D138&amp;"-"&amp;F138&amp;"-"&amp;J138&amp;"-"&amp;N138&amp;"-"&amp;P138</f>
        <v>L2A-MW-CC-US-KS-1B</v>
      </c>
      <c r="R138" s="20" t="str">
        <f t="shared" si="79"/>
        <v>US-KS-1B</v>
      </c>
      <c r="S138" s="21">
        <v>1.5</v>
      </c>
      <c r="T138" s="21">
        <v>1.6</v>
      </c>
      <c r="U138" s="22">
        <f>S138*T138</f>
        <v>2.4000000000000004</v>
      </c>
      <c r="V138" s="23">
        <v>0</v>
      </c>
      <c r="W138" s="22">
        <f>U138-V138</f>
        <v>2.4000000000000004</v>
      </c>
      <c r="X138" s="24">
        <f t="shared" si="85"/>
        <v>4.92</v>
      </c>
      <c r="Y138" s="24">
        <f t="shared" si="85"/>
        <v>5.2480000000000002</v>
      </c>
      <c r="Z138" s="24">
        <f t="shared" si="77"/>
        <v>25.820159999999998</v>
      </c>
    </row>
    <row r="139" spans="1:26" x14ac:dyDescent="0.25">
      <c r="A139" s="19">
        <f t="shared" si="60"/>
        <v>137</v>
      </c>
      <c r="B139" s="19" t="s">
        <v>43</v>
      </c>
      <c r="C139" s="20" t="s">
        <v>32</v>
      </c>
      <c r="D139" s="19" t="s">
        <v>221</v>
      </c>
      <c r="E139" s="19" t="s">
        <v>203</v>
      </c>
      <c r="F139" s="19" t="s">
        <v>246</v>
      </c>
      <c r="G139" s="19" t="s">
        <v>187</v>
      </c>
      <c r="H139" s="19" t="s">
        <v>198</v>
      </c>
      <c r="I139" s="19" t="str">
        <f t="shared" ref="I139:I202" si="86">G139&amp;" "&amp;H139</f>
        <v>Unpaid South</v>
      </c>
      <c r="J139" s="19" t="str">
        <f t="shared" si="75"/>
        <v>US</v>
      </c>
      <c r="K139" s="19" t="s">
        <v>3</v>
      </c>
      <c r="L139" s="19" t="s">
        <v>9</v>
      </c>
      <c r="M139" s="19" t="str">
        <f>K139&amp;" "&amp;L139</f>
        <v>Kiosk Medium</v>
      </c>
      <c r="N139" s="19" t="str">
        <f t="shared" si="76"/>
        <v>KM</v>
      </c>
      <c r="O139" s="19" t="s">
        <v>192</v>
      </c>
      <c r="P139" s="19" t="s">
        <v>193</v>
      </c>
      <c r="Q139" s="20" t="str">
        <f>B139&amp;"-"&amp;D139&amp;"-"&amp;F139&amp;"-"&amp;J139&amp;"-"&amp;N139&amp;"-"&amp;P139</f>
        <v>L2A-MW-CC-US-KM-1A+B</v>
      </c>
      <c r="R139" s="20" t="str">
        <f t="shared" si="79"/>
        <v>US-KM-1A+B</v>
      </c>
      <c r="S139" s="21">
        <v>1.5</v>
      </c>
      <c r="T139" s="21">
        <f>1.6*2</f>
        <v>3.2</v>
      </c>
      <c r="U139" s="22">
        <f>S139*T139</f>
        <v>4.8000000000000007</v>
      </c>
      <c r="V139" s="23">
        <v>0</v>
      </c>
      <c r="W139" s="22">
        <f>U139-V139</f>
        <v>4.8000000000000007</v>
      </c>
      <c r="X139" s="24">
        <f t="shared" si="85"/>
        <v>4.92</v>
      </c>
      <c r="Y139" s="24">
        <f t="shared" si="85"/>
        <v>10.496</v>
      </c>
      <c r="Z139" s="24">
        <f t="shared" si="77"/>
        <v>51.640319999999996</v>
      </c>
    </row>
    <row r="140" spans="1:26" x14ac:dyDescent="0.25">
      <c r="A140" s="1">
        <f t="shared" ref="A140:A203" si="87">A139+1</f>
        <v>138</v>
      </c>
      <c r="S140" s="8"/>
      <c r="T140" s="8"/>
      <c r="V140" s="18"/>
    </row>
    <row r="141" spans="1:26" x14ac:dyDescent="0.25">
      <c r="A141" s="19">
        <f t="shared" si="87"/>
        <v>139</v>
      </c>
      <c r="B141" s="19" t="s">
        <v>43</v>
      </c>
      <c r="C141" s="20" t="s">
        <v>62</v>
      </c>
      <c r="D141" s="19" t="s">
        <v>222</v>
      </c>
      <c r="E141" s="19" t="s">
        <v>203</v>
      </c>
      <c r="F141" s="19" t="s">
        <v>246</v>
      </c>
      <c r="G141" s="19" t="s">
        <v>187</v>
      </c>
      <c r="H141" s="19" t="s">
        <v>188</v>
      </c>
      <c r="I141" s="19" t="str">
        <f t="shared" si="86"/>
        <v>Unpaid North</v>
      </c>
      <c r="J141" s="19" t="str">
        <f t="shared" si="75"/>
        <v>UN</v>
      </c>
      <c r="K141" s="19" t="s">
        <v>3</v>
      </c>
      <c r="L141" s="19" t="s">
        <v>8</v>
      </c>
      <c r="M141" s="19" t="str">
        <f>K141&amp;" "&amp;L141</f>
        <v>Kiosk Large</v>
      </c>
      <c r="N141" s="19" t="str">
        <f t="shared" si="76"/>
        <v>KL</v>
      </c>
      <c r="O141" s="19" t="s">
        <v>189</v>
      </c>
      <c r="P141" s="19">
        <v>1</v>
      </c>
      <c r="Q141" s="20" t="str">
        <f>B141&amp;"-"&amp;D141&amp;"-"&amp;F141&amp;"-"&amp;J141&amp;"-"&amp;N141&amp;"-"&amp;P141</f>
        <v>L2A-VN-CC-UN-KL-1</v>
      </c>
      <c r="R141" s="20" t="str">
        <f t="shared" ref="R141:R157" si="88">J141&amp;"-"&amp;N141&amp;"-"&amp;P141</f>
        <v>UN-KL-1</v>
      </c>
      <c r="S141" s="21">
        <v>2</v>
      </c>
      <c r="T141" s="21">
        <v>3</v>
      </c>
      <c r="U141" s="22">
        <f>S141*T141</f>
        <v>6</v>
      </c>
      <c r="V141" s="23">
        <v>0</v>
      </c>
      <c r="W141" s="22">
        <f>U141-V141</f>
        <v>6</v>
      </c>
      <c r="X141" s="24">
        <f t="shared" ref="X141:Y156" si="89">S141*X$1</f>
        <v>6.56</v>
      </c>
      <c r="Y141" s="24">
        <f t="shared" si="89"/>
        <v>9.84</v>
      </c>
      <c r="Z141" s="24">
        <f t="shared" si="77"/>
        <v>64.550399999999996</v>
      </c>
    </row>
    <row r="142" spans="1:26" x14ac:dyDescent="0.25">
      <c r="A142" s="19">
        <f t="shared" si="87"/>
        <v>140</v>
      </c>
      <c r="B142" s="19" t="s">
        <v>43</v>
      </c>
      <c r="C142" s="20" t="s">
        <v>62</v>
      </c>
      <c r="D142" s="19" t="s">
        <v>222</v>
      </c>
      <c r="E142" s="19" t="s">
        <v>203</v>
      </c>
      <c r="F142" s="19" t="s">
        <v>246</v>
      </c>
      <c r="G142" s="19" t="s">
        <v>187</v>
      </c>
      <c r="H142" s="19" t="s">
        <v>188</v>
      </c>
      <c r="I142" s="19" t="str">
        <f t="shared" si="86"/>
        <v>Unpaid North</v>
      </c>
      <c r="J142" s="19" t="str">
        <f t="shared" si="75"/>
        <v>UN</v>
      </c>
      <c r="K142" s="19" t="s">
        <v>3</v>
      </c>
      <c r="L142" s="19" t="s">
        <v>6</v>
      </c>
      <c r="M142" s="19" t="str">
        <f>K142&amp;" "&amp;L142</f>
        <v>Kiosk Small</v>
      </c>
      <c r="N142" s="19" t="str">
        <f t="shared" si="76"/>
        <v>KS</v>
      </c>
      <c r="O142" s="19" t="s">
        <v>189</v>
      </c>
      <c r="P142" s="19" t="s">
        <v>190</v>
      </c>
      <c r="Q142" s="20" t="str">
        <f>B142&amp;"-"&amp;D142&amp;"-"&amp;F142&amp;"-"&amp;J142&amp;"-"&amp;N142&amp;"-"&amp;P142</f>
        <v>L2A-VN-CC-UN-KS-1A</v>
      </c>
      <c r="R142" s="20" t="str">
        <f t="shared" si="88"/>
        <v>UN-KS-1A</v>
      </c>
      <c r="S142" s="21">
        <v>1.5</v>
      </c>
      <c r="T142" s="21">
        <v>1.6</v>
      </c>
      <c r="U142" s="24">
        <f>S142*T142</f>
        <v>2.4000000000000004</v>
      </c>
      <c r="V142" s="23">
        <v>0</v>
      </c>
      <c r="W142" s="24">
        <f>U142-V142</f>
        <v>2.4000000000000004</v>
      </c>
      <c r="X142" s="24">
        <f t="shared" si="89"/>
        <v>4.92</v>
      </c>
      <c r="Y142" s="24">
        <f t="shared" si="89"/>
        <v>5.2480000000000002</v>
      </c>
      <c r="Z142" s="24">
        <f t="shared" si="77"/>
        <v>25.820159999999998</v>
      </c>
    </row>
    <row r="143" spans="1:26" x14ac:dyDescent="0.25">
      <c r="A143" s="19">
        <f t="shared" si="87"/>
        <v>141</v>
      </c>
      <c r="B143" s="19" t="s">
        <v>43</v>
      </c>
      <c r="C143" s="20" t="s">
        <v>62</v>
      </c>
      <c r="D143" s="19" t="s">
        <v>222</v>
      </c>
      <c r="E143" s="19" t="s">
        <v>203</v>
      </c>
      <c r="F143" s="19" t="s">
        <v>246</v>
      </c>
      <c r="G143" s="19" t="s">
        <v>187</v>
      </c>
      <c r="H143" s="19" t="s">
        <v>188</v>
      </c>
      <c r="I143" s="19" t="str">
        <f t="shared" si="86"/>
        <v>Unpaid North</v>
      </c>
      <c r="J143" s="19" t="str">
        <f t="shared" si="75"/>
        <v>UN</v>
      </c>
      <c r="K143" s="19" t="s">
        <v>3</v>
      </c>
      <c r="L143" s="19" t="s">
        <v>6</v>
      </c>
      <c r="M143" s="19" t="str">
        <f>K143&amp;" "&amp;L143</f>
        <v>Kiosk Small</v>
      </c>
      <c r="N143" s="19" t="str">
        <f t="shared" si="76"/>
        <v>KS</v>
      </c>
      <c r="O143" s="19" t="s">
        <v>189</v>
      </c>
      <c r="P143" s="19" t="s">
        <v>191</v>
      </c>
      <c r="Q143" s="20" t="str">
        <f>B143&amp;"-"&amp;D143&amp;"-"&amp;F143&amp;"-"&amp;J143&amp;"-"&amp;N143&amp;"-"&amp;P143</f>
        <v>L2A-VN-CC-UN-KS-1B</v>
      </c>
      <c r="R143" s="20" t="str">
        <f t="shared" si="88"/>
        <v>UN-KS-1B</v>
      </c>
      <c r="S143" s="21">
        <v>1.5</v>
      </c>
      <c r="T143" s="21">
        <v>1.6</v>
      </c>
      <c r="U143" s="22">
        <f>S143*T143</f>
        <v>2.4000000000000004</v>
      </c>
      <c r="V143" s="23">
        <v>0</v>
      </c>
      <c r="W143" s="22">
        <f>U143-V143</f>
        <v>2.4000000000000004</v>
      </c>
      <c r="X143" s="24">
        <f t="shared" si="89"/>
        <v>4.92</v>
      </c>
      <c r="Y143" s="24">
        <f t="shared" si="89"/>
        <v>5.2480000000000002</v>
      </c>
      <c r="Z143" s="24">
        <f t="shared" si="77"/>
        <v>25.820159999999998</v>
      </c>
    </row>
    <row r="144" spans="1:26" x14ac:dyDescent="0.25">
      <c r="A144" s="19">
        <f t="shared" si="87"/>
        <v>142</v>
      </c>
      <c r="B144" s="19" t="s">
        <v>43</v>
      </c>
      <c r="C144" s="20" t="s">
        <v>62</v>
      </c>
      <c r="D144" s="19" t="s">
        <v>222</v>
      </c>
      <c r="E144" s="19" t="s">
        <v>203</v>
      </c>
      <c r="F144" s="19" t="s">
        <v>246</v>
      </c>
      <c r="G144" s="19" t="s">
        <v>187</v>
      </c>
      <c r="H144" s="19" t="s">
        <v>188</v>
      </c>
      <c r="I144" s="19" t="str">
        <f t="shared" si="86"/>
        <v>Unpaid North</v>
      </c>
      <c r="J144" s="19" t="str">
        <f t="shared" si="75"/>
        <v>UN</v>
      </c>
      <c r="K144" s="19" t="s">
        <v>3</v>
      </c>
      <c r="L144" s="19" t="s">
        <v>9</v>
      </c>
      <c r="M144" s="19" t="str">
        <f>K144&amp;" "&amp;L144</f>
        <v>Kiosk Medium</v>
      </c>
      <c r="N144" s="19" t="str">
        <f t="shared" si="76"/>
        <v>KM</v>
      </c>
      <c r="O144" s="19" t="s">
        <v>192</v>
      </c>
      <c r="P144" s="19" t="s">
        <v>193</v>
      </c>
      <c r="Q144" s="20" t="str">
        <f>B144&amp;"-"&amp;D144&amp;"-"&amp;F144&amp;"-"&amp;J144&amp;"-"&amp;N144&amp;"-"&amp;P144</f>
        <v>L2A-VN-CC-UN-KM-1A+B</v>
      </c>
      <c r="R144" s="20" t="str">
        <f t="shared" si="88"/>
        <v>UN-KM-1A+B</v>
      </c>
      <c r="S144" s="21">
        <v>1.5</v>
      </c>
      <c r="T144" s="21">
        <f>1.6*2</f>
        <v>3.2</v>
      </c>
      <c r="U144" s="22">
        <f>S144*T144</f>
        <v>4.8000000000000007</v>
      </c>
      <c r="V144" s="23">
        <v>0</v>
      </c>
      <c r="W144" s="22">
        <f>U144-V144</f>
        <v>4.8000000000000007</v>
      </c>
      <c r="X144" s="24">
        <f t="shared" si="89"/>
        <v>4.92</v>
      </c>
      <c r="Y144" s="24">
        <f t="shared" si="89"/>
        <v>10.496</v>
      </c>
      <c r="Z144" s="24">
        <f t="shared" si="77"/>
        <v>51.640319999999996</v>
      </c>
    </row>
    <row r="145" spans="1:26" x14ac:dyDescent="0.25">
      <c r="A145" s="25">
        <f t="shared" si="87"/>
        <v>143</v>
      </c>
      <c r="B145" s="25" t="s">
        <v>43</v>
      </c>
      <c r="C145" s="4" t="s">
        <v>62</v>
      </c>
      <c r="D145" s="25" t="s">
        <v>222</v>
      </c>
      <c r="E145" s="25" t="s">
        <v>203</v>
      </c>
      <c r="F145" s="25" t="s">
        <v>246</v>
      </c>
      <c r="G145" s="25" t="s">
        <v>204</v>
      </c>
      <c r="H145" s="25" t="s">
        <v>197</v>
      </c>
      <c r="I145" s="25" t="str">
        <f t="shared" si="86"/>
        <v>Paid Middle</v>
      </c>
      <c r="J145" s="25" t="str">
        <f t="shared" si="75"/>
        <v>PM</v>
      </c>
      <c r="K145" s="25" t="s">
        <v>3</v>
      </c>
      <c r="L145" s="25" t="s">
        <v>8</v>
      </c>
      <c r="M145" s="25" t="str">
        <f t="shared" ref="M145:M155" si="90">K145&amp;" "&amp;L145</f>
        <v>Kiosk Large</v>
      </c>
      <c r="N145" s="25" t="str">
        <f t="shared" si="76"/>
        <v>KL</v>
      </c>
      <c r="O145" s="25" t="s">
        <v>189</v>
      </c>
      <c r="P145" s="25" t="s">
        <v>190</v>
      </c>
      <c r="Q145" s="4" t="str">
        <f t="shared" ref="Q145:Q155" si="91">B145&amp;"-"&amp;D145&amp;"-"&amp;F145&amp;"-"&amp;J145&amp;"-"&amp;N145&amp;"-"&amp;P145</f>
        <v>L2A-VN-CC-PM-KL-1A</v>
      </c>
      <c r="R145" s="4" t="str">
        <f t="shared" si="88"/>
        <v>PM-KL-1A</v>
      </c>
      <c r="S145" s="26">
        <v>3</v>
      </c>
      <c r="T145" s="26">
        <v>3.1</v>
      </c>
      <c r="U145" s="27">
        <f t="shared" ref="U145:U155" si="92">S145*T145</f>
        <v>9.3000000000000007</v>
      </c>
      <c r="V145" s="28">
        <v>0</v>
      </c>
      <c r="W145" s="27">
        <f t="shared" ref="W145:W155" si="93">U145-V145</f>
        <v>9.3000000000000007</v>
      </c>
      <c r="X145" s="29">
        <f t="shared" si="89"/>
        <v>9.84</v>
      </c>
      <c r="Y145" s="29">
        <f t="shared" si="89"/>
        <v>10.167999999999999</v>
      </c>
      <c r="Z145" s="29">
        <f t="shared" si="77"/>
        <v>100.05311999999999</v>
      </c>
    </row>
    <row r="146" spans="1:26" x14ac:dyDescent="0.25">
      <c r="A146" s="25">
        <f t="shared" si="87"/>
        <v>144</v>
      </c>
      <c r="B146" s="25" t="s">
        <v>43</v>
      </c>
      <c r="C146" s="4" t="s">
        <v>62</v>
      </c>
      <c r="D146" s="25" t="s">
        <v>222</v>
      </c>
      <c r="E146" s="25" t="s">
        <v>203</v>
      </c>
      <c r="F146" s="25" t="s">
        <v>246</v>
      </c>
      <c r="G146" s="25" t="s">
        <v>204</v>
      </c>
      <c r="H146" s="25" t="s">
        <v>197</v>
      </c>
      <c r="I146" s="25" t="str">
        <f t="shared" si="86"/>
        <v>Paid Middle</v>
      </c>
      <c r="J146" s="25" t="str">
        <f t="shared" si="75"/>
        <v>PM</v>
      </c>
      <c r="K146" s="25" t="s">
        <v>3</v>
      </c>
      <c r="L146" s="25" t="s">
        <v>8</v>
      </c>
      <c r="M146" s="25" t="str">
        <f t="shared" si="90"/>
        <v>Kiosk Large</v>
      </c>
      <c r="N146" s="25" t="str">
        <f t="shared" si="76"/>
        <v>KL</v>
      </c>
      <c r="O146" s="25" t="s">
        <v>189</v>
      </c>
      <c r="P146" s="25" t="s">
        <v>191</v>
      </c>
      <c r="Q146" s="4" t="str">
        <f t="shared" si="91"/>
        <v>L2A-VN-CC-PM-KL-1B</v>
      </c>
      <c r="R146" s="4" t="str">
        <f t="shared" si="88"/>
        <v>PM-KL-1B</v>
      </c>
      <c r="S146" s="26">
        <v>3</v>
      </c>
      <c r="T146" s="26">
        <v>3.1</v>
      </c>
      <c r="U146" s="27">
        <f t="shared" si="92"/>
        <v>9.3000000000000007</v>
      </c>
      <c r="V146" s="28">
        <v>0</v>
      </c>
      <c r="W146" s="27">
        <f t="shared" si="93"/>
        <v>9.3000000000000007</v>
      </c>
      <c r="X146" s="29">
        <f t="shared" si="89"/>
        <v>9.84</v>
      </c>
      <c r="Y146" s="29">
        <f t="shared" si="89"/>
        <v>10.167999999999999</v>
      </c>
      <c r="Z146" s="29">
        <f t="shared" si="77"/>
        <v>100.05311999999999</v>
      </c>
    </row>
    <row r="147" spans="1:26" x14ac:dyDescent="0.25">
      <c r="A147" s="25">
        <f t="shared" si="87"/>
        <v>145</v>
      </c>
      <c r="B147" s="25" t="s">
        <v>43</v>
      </c>
      <c r="C147" s="4" t="s">
        <v>62</v>
      </c>
      <c r="D147" s="25" t="s">
        <v>222</v>
      </c>
      <c r="E147" s="25" t="s">
        <v>203</v>
      </c>
      <c r="F147" s="25" t="s">
        <v>246</v>
      </c>
      <c r="G147" s="25" t="s">
        <v>204</v>
      </c>
      <c r="H147" s="25" t="s">
        <v>197</v>
      </c>
      <c r="I147" s="25" t="str">
        <f t="shared" si="86"/>
        <v>Paid Middle</v>
      </c>
      <c r="J147" s="25" t="str">
        <f t="shared" si="75"/>
        <v>PM</v>
      </c>
      <c r="K147" s="25" t="s">
        <v>3</v>
      </c>
      <c r="L147" s="25" t="s">
        <v>8</v>
      </c>
      <c r="M147" s="25" t="str">
        <f t="shared" si="90"/>
        <v>Kiosk Large</v>
      </c>
      <c r="N147" s="25" t="str">
        <f t="shared" si="76"/>
        <v>KL</v>
      </c>
      <c r="O147" s="25" t="s">
        <v>192</v>
      </c>
      <c r="P147" s="25" t="s">
        <v>193</v>
      </c>
      <c r="Q147" s="4" t="str">
        <f t="shared" si="91"/>
        <v>L2A-VN-CC-PM-KL-1A+B</v>
      </c>
      <c r="R147" s="4" t="str">
        <f t="shared" si="88"/>
        <v>PM-KL-1A+B</v>
      </c>
      <c r="S147" s="26">
        <v>3</v>
      </c>
      <c r="T147" s="26">
        <f>3.1*2</f>
        <v>6.2</v>
      </c>
      <c r="U147" s="27">
        <f t="shared" si="92"/>
        <v>18.600000000000001</v>
      </c>
      <c r="V147" s="28">
        <v>0</v>
      </c>
      <c r="W147" s="27">
        <f t="shared" si="93"/>
        <v>18.600000000000001</v>
      </c>
      <c r="X147" s="29">
        <f t="shared" si="89"/>
        <v>9.84</v>
      </c>
      <c r="Y147" s="29">
        <f t="shared" si="89"/>
        <v>20.335999999999999</v>
      </c>
      <c r="Z147" s="29">
        <f t="shared" si="77"/>
        <v>200.10623999999999</v>
      </c>
    </row>
    <row r="148" spans="1:26" x14ac:dyDescent="0.25">
      <c r="A148" s="25">
        <f t="shared" si="87"/>
        <v>146</v>
      </c>
      <c r="B148" s="25" t="s">
        <v>43</v>
      </c>
      <c r="C148" s="4" t="s">
        <v>62</v>
      </c>
      <c r="D148" s="25" t="s">
        <v>222</v>
      </c>
      <c r="E148" s="25" t="s">
        <v>203</v>
      </c>
      <c r="F148" s="25" t="s">
        <v>246</v>
      </c>
      <c r="G148" s="25" t="s">
        <v>204</v>
      </c>
      <c r="H148" s="25" t="s">
        <v>197</v>
      </c>
      <c r="I148" s="25" t="str">
        <f t="shared" si="86"/>
        <v>Paid Middle</v>
      </c>
      <c r="J148" s="25" t="str">
        <f t="shared" si="75"/>
        <v>PM</v>
      </c>
      <c r="K148" s="25" t="s">
        <v>3</v>
      </c>
      <c r="L148" s="25" t="s">
        <v>9</v>
      </c>
      <c r="M148" s="25" t="str">
        <f t="shared" si="90"/>
        <v>Kiosk Medium</v>
      </c>
      <c r="N148" s="25" t="str">
        <f t="shared" si="76"/>
        <v>KM</v>
      </c>
      <c r="O148" s="25" t="s">
        <v>189</v>
      </c>
      <c r="P148" s="25" t="s">
        <v>190</v>
      </c>
      <c r="Q148" s="4" t="str">
        <f t="shared" si="91"/>
        <v>L2A-VN-CC-PM-KM-1A</v>
      </c>
      <c r="R148" s="4" t="str">
        <f t="shared" si="88"/>
        <v>PM-KM-1A</v>
      </c>
      <c r="S148" s="26">
        <v>3</v>
      </c>
      <c r="T148" s="26">
        <v>1.55</v>
      </c>
      <c r="U148" s="27">
        <f t="shared" si="92"/>
        <v>4.6500000000000004</v>
      </c>
      <c r="V148" s="28">
        <v>0</v>
      </c>
      <c r="W148" s="27">
        <f t="shared" si="93"/>
        <v>4.6500000000000004</v>
      </c>
      <c r="X148" s="29">
        <f t="shared" si="89"/>
        <v>9.84</v>
      </c>
      <c r="Y148" s="29">
        <f t="shared" si="89"/>
        <v>5.0839999999999996</v>
      </c>
      <c r="Z148" s="29">
        <f t="shared" si="77"/>
        <v>50.026559999999996</v>
      </c>
    </row>
    <row r="149" spans="1:26" x14ac:dyDescent="0.25">
      <c r="A149" s="25">
        <f t="shared" si="87"/>
        <v>147</v>
      </c>
      <c r="B149" s="25" t="s">
        <v>43</v>
      </c>
      <c r="C149" s="4" t="s">
        <v>62</v>
      </c>
      <c r="D149" s="25" t="s">
        <v>222</v>
      </c>
      <c r="E149" s="25" t="s">
        <v>203</v>
      </c>
      <c r="F149" s="25" t="s">
        <v>246</v>
      </c>
      <c r="G149" s="25" t="s">
        <v>204</v>
      </c>
      <c r="H149" s="25" t="s">
        <v>197</v>
      </c>
      <c r="I149" s="25" t="str">
        <f t="shared" si="86"/>
        <v>Paid Middle</v>
      </c>
      <c r="J149" s="25" t="str">
        <f t="shared" si="75"/>
        <v>PM</v>
      </c>
      <c r="K149" s="25" t="s">
        <v>3</v>
      </c>
      <c r="L149" s="25" t="s">
        <v>9</v>
      </c>
      <c r="M149" s="25" t="str">
        <f t="shared" si="90"/>
        <v>Kiosk Medium</v>
      </c>
      <c r="N149" s="25" t="str">
        <f t="shared" si="76"/>
        <v>KM</v>
      </c>
      <c r="O149" s="25" t="s">
        <v>189</v>
      </c>
      <c r="P149" s="25" t="s">
        <v>191</v>
      </c>
      <c r="Q149" s="4" t="str">
        <f t="shared" si="91"/>
        <v>L2A-VN-CC-PM-KM-1B</v>
      </c>
      <c r="R149" s="4" t="str">
        <f t="shared" si="88"/>
        <v>PM-KM-1B</v>
      </c>
      <c r="S149" s="26">
        <v>3</v>
      </c>
      <c r="T149" s="26">
        <v>1.55</v>
      </c>
      <c r="U149" s="27">
        <f t="shared" si="92"/>
        <v>4.6500000000000004</v>
      </c>
      <c r="V149" s="28">
        <v>0</v>
      </c>
      <c r="W149" s="27">
        <f t="shared" si="93"/>
        <v>4.6500000000000004</v>
      </c>
      <c r="X149" s="29">
        <f t="shared" si="89"/>
        <v>9.84</v>
      </c>
      <c r="Y149" s="29">
        <f t="shared" si="89"/>
        <v>5.0839999999999996</v>
      </c>
      <c r="Z149" s="29">
        <f t="shared" si="77"/>
        <v>50.026559999999996</v>
      </c>
    </row>
    <row r="150" spans="1:26" x14ac:dyDescent="0.25">
      <c r="A150" s="25">
        <f t="shared" si="87"/>
        <v>148</v>
      </c>
      <c r="B150" s="25" t="s">
        <v>43</v>
      </c>
      <c r="C150" s="4" t="s">
        <v>62</v>
      </c>
      <c r="D150" s="25" t="s">
        <v>222</v>
      </c>
      <c r="E150" s="25" t="s">
        <v>203</v>
      </c>
      <c r="F150" s="25" t="s">
        <v>246</v>
      </c>
      <c r="G150" s="25" t="s">
        <v>204</v>
      </c>
      <c r="H150" s="25" t="s">
        <v>197</v>
      </c>
      <c r="I150" s="25" t="str">
        <f t="shared" si="86"/>
        <v>Paid Middle</v>
      </c>
      <c r="J150" s="25" t="str">
        <f t="shared" si="75"/>
        <v>PM</v>
      </c>
      <c r="K150" s="25" t="s">
        <v>3</v>
      </c>
      <c r="L150" s="25" t="s">
        <v>9</v>
      </c>
      <c r="M150" s="25" t="str">
        <f t="shared" si="90"/>
        <v>Kiosk Medium</v>
      </c>
      <c r="N150" s="25" t="str">
        <f t="shared" si="76"/>
        <v>KM</v>
      </c>
      <c r="O150" s="25" t="s">
        <v>189</v>
      </c>
      <c r="P150" s="25" t="s">
        <v>194</v>
      </c>
      <c r="Q150" s="4" t="str">
        <f t="shared" si="91"/>
        <v>L2A-VN-CC-PM-KM-1C</v>
      </c>
      <c r="R150" s="4" t="str">
        <f t="shared" si="88"/>
        <v>PM-KM-1C</v>
      </c>
      <c r="S150" s="26">
        <v>3</v>
      </c>
      <c r="T150" s="26">
        <v>1.55</v>
      </c>
      <c r="U150" s="27">
        <f t="shared" si="92"/>
        <v>4.6500000000000004</v>
      </c>
      <c r="V150" s="28">
        <v>0</v>
      </c>
      <c r="W150" s="27">
        <f t="shared" si="93"/>
        <v>4.6500000000000004</v>
      </c>
      <c r="X150" s="29">
        <f t="shared" si="89"/>
        <v>9.84</v>
      </c>
      <c r="Y150" s="29">
        <f t="shared" si="89"/>
        <v>5.0839999999999996</v>
      </c>
      <c r="Z150" s="29">
        <f t="shared" si="77"/>
        <v>50.026559999999996</v>
      </c>
    </row>
    <row r="151" spans="1:26" x14ac:dyDescent="0.25">
      <c r="A151" s="25">
        <f t="shared" si="87"/>
        <v>149</v>
      </c>
      <c r="B151" s="25" t="s">
        <v>43</v>
      </c>
      <c r="C151" s="4" t="s">
        <v>62</v>
      </c>
      <c r="D151" s="25" t="s">
        <v>222</v>
      </c>
      <c r="E151" s="25" t="s">
        <v>203</v>
      </c>
      <c r="F151" s="25" t="s">
        <v>246</v>
      </c>
      <c r="G151" s="25" t="s">
        <v>204</v>
      </c>
      <c r="H151" s="25" t="s">
        <v>197</v>
      </c>
      <c r="I151" s="25" t="str">
        <f t="shared" si="86"/>
        <v>Paid Middle</v>
      </c>
      <c r="J151" s="25" t="str">
        <f t="shared" si="75"/>
        <v>PM</v>
      </c>
      <c r="K151" s="25" t="s">
        <v>3</v>
      </c>
      <c r="L151" s="25" t="s">
        <v>9</v>
      </c>
      <c r="M151" s="25" t="str">
        <f t="shared" si="90"/>
        <v>Kiosk Medium</v>
      </c>
      <c r="N151" s="25" t="str">
        <f t="shared" si="76"/>
        <v>KM</v>
      </c>
      <c r="O151" s="25" t="s">
        <v>189</v>
      </c>
      <c r="P151" s="25" t="s">
        <v>195</v>
      </c>
      <c r="Q151" s="4" t="str">
        <f t="shared" si="91"/>
        <v>L2A-VN-CC-PM-KM-1D</v>
      </c>
      <c r="R151" s="4" t="str">
        <f t="shared" si="88"/>
        <v>PM-KM-1D</v>
      </c>
      <c r="S151" s="26">
        <v>3</v>
      </c>
      <c r="T151" s="26">
        <v>1.55</v>
      </c>
      <c r="U151" s="27">
        <f t="shared" si="92"/>
        <v>4.6500000000000004</v>
      </c>
      <c r="V151" s="28">
        <v>0</v>
      </c>
      <c r="W151" s="27">
        <f t="shared" si="93"/>
        <v>4.6500000000000004</v>
      </c>
      <c r="X151" s="29">
        <f t="shared" si="89"/>
        <v>9.84</v>
      </c>
      <c r="Y151" s="29">
        <f t="shared" si="89"/>
        <v>5.0839999999999996</v>
      </c>
      <c r="Z151" s="29">
        <f t="shared" si="77"/>
        <v>50.026559999999996</v>
      </c>
    </row>
    <row r="152" spans="1:26" x14ac:dyDescent="0.25">
      <c r="A152" s="25">
        <f t="shared" si="87"/>
        <v>150</v>
      </c>
      <c r="B152" s="25" t="s">
        <v>43</v>
      </c>
      <c r="C152" s="4" t="s">
        <v>62</v>
      </c>
      <c r="D152" s="25" t="s">
        <v>222</v>
      </c>
      <c r="E152" s="25" t="s">
        <v>203</v>
      </c>
      <c r="F152" s="25" t="s">
        <v>246</v>
      </c>
      <c r="G152" s="25" t="s">
        <v>204</v>
      </c>
      <c r="H152" s="25" t="s">
        <v>197</v>
      </c>
      <c r="I152" s="25" t="str">
        <f t="shared" si="86"/>
        <v>Paid Middle</v>
      </c>
      <c r="J152" s="25" t="str">
        <f t="shared" si="75"/>
        <v>PM</v>
      </c>
      <c r="K152" s="25" t="s">
        <v>3</v>
      </c>
      <c r="L152" s="25" t="s">
        <v>8</v>
      </c>
      <c r="M152" s="25" t="str">
        <f t="shared" si="90"/>
        <v>Kiosk Large</v>
      </c>
      <c r="N152" s="25" t="str">
        <f t="shared" si="76"/>
        <v>KL</v>
      </c>
      <c r="O152" s="25" t="s">
        <v>192</v>
      </c>
      <c r="P152" s="25" t="s">
        <v>196</v>
      </c>
      <c r="Q152" s="4" t="str">
        <f t="shared" si="91"/>
        <v>L2A-VN-CC-PM-KL-1AtoD</v>
      </c>
      <c r="R152" s="4" t="str">
        <f t="shared" si="88"/>
        <v>PM-KL-1AtoD</v>
      </c>
      <c r="S152" s="26">
        <v>3</v>
      </c>
      <c r="T152" s="26">
        <f>1.55*4</f>
        <v>6.2</v>
      </c>
      <c r="U152" s="27">
        <f t="shared" si="92"/>
        <v>18.600000000000001</v>
      </c>
      <c r="V152" s="28">
        <v>0</v>
      </c>
      <c r="W152" s="27">
        <f t="shared" si="93"/>
        <v>18.600000000000001</v>
      </c>
      <c r="X152" s="29">
        <f t="shared" si="89"/>
        <v>9.84</v>
      </c>
      <c r="Y152" s="29">
        <f t="shared" si="89"/>
        <v>20.335999999999999</v>
      </c>
      <c r="Z152" s="29">
        <f t="shared" si="77"/>
        <v>200.10623999999999</v>
      </c>
    </row>
    <row r="153" spans="1:26" x14ac:dyDescent="0.25">
      <c r="A153" s="25">
        <f t="shared" si="87"/>
        <v>151</v>
      </c>
      <c r="B153" s="25" t="s">
        <v>43</v>
      </c>
      <c r="C153" s="4" t="s">
        <v>62</v>
      </c>
      <c r="D153" s="25" t="s">
        <v>222</v>
      </c>
      <c r="E153" s="25" t="s">
        <v>203</v>
      </c>
      <c r="F153" s="25" t="s">
        <v>246</v>
      </c>
      <c r="G153" s="25" t="s">
        <v>204</v>
      </c>
      <c r="H153" s="25" t="s">
        <v>197</v>
      </c>
      <c r="I153" s="25" t="str">
        <f t="shared" si="86"/>
        <v>Paid Middle</v>
      </c>
      <c r="J153" s="25" t="str">
        <f t="shared" si="75"/>
        <v>PM</v>
      </c>
      <c r="K153" s="25" t="s">
        <v>3</v>
      </c>
      <c r="L153" s="25" t="s">
        <v>8</v>
      </c>
      <c r="M153" s="25" t="str">
        <f t="shared" si="90"/>
        <v>Kiosk Large</v>
      </c>
      <c r="N153" s="25" t="str">
        <f t="shared" si="76"/>
        <v>KL</v>
      </c>
      <c r="O153" s="25" t="s">
        <v>189</v>
      </c>
      <c r="P153" s="25" t="s">
        <v>199</v>
      </c>
      <c r="Q153" s="4" t="str">
        <f t="shared" si="91"/>
        <v>L2A-VN-CC-PM-KL-2A</v>
      </c>
      <c r="R153" s="4" t="str">
        <f t="shared" si="88"/>
        <v>PM-KL-2A</v>
      </c>
      <c r="S153" s="26">
        <v>3</v>
      </c>
      <c r="T153" s="26">
        <v>3.1</v>
      </c>
      <c r="U153" s="27">
        <f t="shared" si="92"/>
        <v>9.3000000000000007</v>
      </c>
      <c r="V153" s="28">
        <v>0</v>
      </c>
      <c r="W153" s="27">
        <f t="shared" si="93"/>
        <v>9.3000000000000007</v>
      </c>
      <c r="X153" s="29">
        <f t="shared" si="89"/>
        <v>9.84</v>
      </c>
      <c r="Y153" s="29">
        <f t="shared" si="89"/>
        <v>10.167999999999999</v>
      </c>
      <c r="Z153" s="29">
        <f t="shared" si="77"/>
        <v>100.05311999999999</v>
      </c>
    </row>
    <row r="154" spans="1:26" x14ac:dyDescent="0.25">
      <c r="A154" s="25">
        <f t="shared" si="87"/>
        <v>152</v>
      </c>
      <c r="B154" s="25" t="s">
        <v>43</v>
      </c>
      <c r="C154" s="4" t="s">
        <v>62</v>
      </c>
      <c r="D154" s="25" t="s">
        <v>222</v>
      </c>
      <c r="E154" s="25" t="s">
        <v>203</v>
      </c>
      <c r="F154" s="25" t="s">
        <v>246</v>
      </c>
      <c r="G154" s="25" t="s">
        <v>204</v>
      </c>
      <c r="H154" s="25" t="s">
        <v>197</v>
      </c>
      <c r="I154" s="25" t="str">
        <f t="shared" si="86"/>
        <v>Paid Middle</v>
      </c>
      <c r="J154" s="25" t="str">
        <f t="shared" si="75"/>
        <v>PM</v>
      </c>
      <c r="K154" s="25" t="s">
        <v>3</v>
      </c>
      <c r="L154" s="25" t="s">
        <v>8</v>
      </c>
      <c r="M154" s="25" t="str">
        <f t="shared" si="90"/>
        <v>Kiosk Large</v>
      </c>
      <c r="N154" s="25" t="str">
        <f t="shared" si="76"/>
        <v>KL</v>
      </c>
      <c r="O154" s="25" t="s">
        <v>189</v>
      </c>
      <c r="P154" s="25" t="s">
        <v>200</v>
      </c>
      <c r="Q154" s="4" t="str">
        <f t="shared" si="91"/>
        <v>L2A-VN-CC-PM-KL-2B</v>
      </c>
      <c r="R154" s="4" t="str">
        <f t="shared" si="88"/>
        <v>PM-KL-2B</v>
      </c>
      <c r="S154" s="26">
        <v>3</v>
      </c>
      <c r="T154" s="26">
        <v>3.1</v>
      </c>
      <c r="U154" s="27">
        <f t="shared" si="92"/>
        <v>9.3000000000000007</v>
      </c>
      <c r="V154" s="28">
        <v>0</v>
      </c>
      <c r="W154" s="27">
        <f t="shared" si="93"/>
        <v>9.3000000000000007</v>
      </c>
      <c r="X154" s="29">
        <f t="shared" si="89"/>
        <v>9.84</v>
      </c>
      <c r="Y154" s="29">
        <f t="shared" si="89"/>
        <v>10.167999999999999</v>
      </c>
      <c r="Z154" s="29">
        <f t="shared" si="77"/>
        <v>100.05311999999999</v>
      </c>
    </row>
    <row r="155" spans="1:26" x14ac:dyDescent="0.25">
      <c r="A155" s="25">
        <f t="shared" si="87"/>
        <v>153</v>
      </c>
      <c r="B155" s="25" t="s">
        <v>43</v>
      </c>
      <c r="C155" s="4" t="s">
        <v>62</v>
      </c>
      <c r="D155" s="25" t="s">
        <v>222</v>
      </c>
      <c r="E155" s="25" t="s">
        <v>203</v>
      </c>
      <c r="F155" s="25" t="s">
        <v>246</v>
      </c>
      <c r="G155" s="25" t="s">
        <v>204</v>
      </c>
      <c r="H155" s="25" t="s">
        <v>197</v>
      </c>
      <c r="I155" s="25" t="str">
        <f t="shared" si="86"/>
        <v>Paid Middle</v>
      </c>
      <c r="J155" s="25" t="str">
        <f t="shared" si="75"/>
        <v>PM</v>
      </c>
      <c r="K155" s="25" t="s">
        <v>3</v>
      </c>
      <c r="L155" s="25" t="s">
        <v>8</v>
      </c>
      <c r="M155" s="25" t="str">
        <f t="shared" si="90"/>
        <v>Kiosk Large</v>
      </c>
      <c r="N155" s="25" t="str">
        <f t="shared" si="76"/>
        <v>KL</v>
      </c>
      <c r="O155" s="25" t="s">
        <v>189</v>
      </c>
      <c r="P155" s="25" t="s">
        <v>201</v>
      </c>
      <c r="Q155" s="4" t="str">
        <f t="shared" si="91"/>
        <v>L2A-VN-CC-PM-KL-2A+B</v>
      </c>
      <c r="R155" s="4" t="str">
        <f t="shared" si="88"/>
        <v>PM-KL-2A+B</v>
      </c>
      <c r="S155" s="26">
        <v>3</v>
      </c>
      <c r="T155" s="26">
        <f>3.1*2</f>
        <v>6.2</v>
      </c>
      <c r="U155" s="27">
        <f t="shared" si="92"/>
        <v>18.600000000000001</v>
      </c>
      <c r="V155" s="28">
        <v>0</v>
      </c>
      <c r="W155" s="27">
        <f t="shared" si="93"/>
        <v>18.600000000000001</v>
      </c>
      <c r="X155" s="29">
        <f t="shared" si="89"/>
        <v>9.84</v>
      </c>
      <c r="Y155" s="29">
        <f t="shared" si="89"/>
        <v>20.335999999999999</v>
      </c>
      <c r="Z155" s="29">
        <f t="shared" si="77"/>
        <v>200.10623999999999</v>
      </c>
    </row>
    <row r="156" spans="1:26" x14ac:dyDescent="0.25">
      <c r="A156" s="19">
        <f t="shared" si="87"/>
        <v>154</v>
      </c>
      <c r="B156" s="19" t="s">
        <v>43</v>
      </c>
      <c r="C156" s="20" t="s">
        <v>62</v>
      </c>
      <c r="D156" s="19" t="s">
        <v>222</v>
      </c>
      <c r="E156" s="19" t="s">
        <v>203</v>
      </c>
      <c r="F156" s="19" t="s">
        <v>246</v>
      </c>
      <c r="G156" s="19" t="s">
        <v>187</v>
      </c>
      <c r="H156" s="19" t="s">
        <v>198</v>
      </c>
      <c r="I156" s="19" t="str">
        <f t="shared" si="86"/>
        <v>Unpaid South</v>
      </c>
      <c r="J156" s="19" t="str">
        <f t="shared" si="75"/>
        <v>US</v>
      </c>
      <c r="K156" s="19" t="s">
        <v>4</v>
      </c>
      <c r="L156" s="19" t="s">
        <v>6</v>
      </c>
      <c r="M156" s="19" t="str">
        <f>K156&amp;" "&amp;L156</f>
        <v>Block Small</v>
      </c>
      <c r="N156" s="19" t="str">
        <f t="shared" si="76"/>
        <v>BS</v>
      </c>
      <c r="O156" s="19" t="s">
        <v>189</v>
      </c>
      <c r="P156" s="19">
        <v>1</v>
      </c>
      <c r="Q156" s="20" t="str">
        <f>B156&amp;"-"&amp;D156&amp;"-"&amp;F156&amp;"-"&amp;J156&amp;"-"&amp;N156&amp;"-"&amp;P156</f>
        <v>L2A-VN-CC-US-BS-1</v>
      </c>
      <c r="R156" s="20" t="str">
        <f t="shared" si="88"/>
        <v>US-BS-1</v>
      </c>
      <c r="S156" s="21">
        <v>21.087</v>
      </c>
      <c r="T156" s="21">
        <v>14.37</v>
      </c>
      <c r="U156" s="24">
        <f>S156*T156</f>
        <v>303.02018999999996</v>
      </c>
      <c r="V156" s="23">
        <f>12.315*7.85+3.35</f>
        <v>100.02274999999999</v>
      </c>
      <c r="W156" s="24">
        <f>U156-V156</f>
        <v>202.99743999999998</v>
      </c>
      <c r="X156" s="24">
        <f t="shared" si="89"/>
        <v>69.165359999999993</v>
      </c>
      <c r="Y156" s="24">
        <f t="shared" si="89"/>
        <v>47.133599999999994</v>
      </c>
      <c r="Z156" s="24">
        <f t="shared" si="77"/>
        <v>2183.9276584959994</v>
      </c>
    </row>
    <row r="157" spans="1:26" x14ac:dyDescent="0.25">
      <c r="A157" s="19">
        <f t="shared" si="87"/>
        <v>155</v>
      </c>
      <c r="B157" s="19" t="s">
        <v>43</v>
      </c>
      <c r="C157" s="20" t="s">
        <v>62</v>
      </c>
      <c r="D157" s="19" t="s">
        <v>222</v>
      </c>
      <c r="E157" s="19" t="s">
        <v>203</v>
      </c>
      <c r="F157" s="19" t="s">
        <v>246</v>
      </c>
      <c r="G157" s="19" t="s">
        <v>187</v>
      </c>
      <c r="H157" s="19" t="s">
        <v>198</v>
      </c>
      <c r="I157" s="19" t="str">
        <f t="shared" si="86"/>
        <v>Unpaid South</v>
      </c>
      <c r="J157" s="19" t="str">
        <f t="shared" si="75"/>
        <v>US</v>
      </c>
      <c r="K157" s="19" t="s">
        <v>3</v>
      </c>
      <c r="L157" s="19" t="s">
        <v>6</v>
      </c>
      <c r="M157" s="19" t="str">
        <f>K157&amp;" "&amp;L157</f>
        <v>Kiosk Small</v>
      </c>
      <c r="N157" s="19" t="str">
        <f t="shared" si="76"/>
        <v>KS</v>
      </c>
      <c r="O157" s="19" t="s">
        <v>189</v>
      </c>
      <c r="P157" s="19">
        <v>1</v>
      </c>
      <c r="Q157" s="20" t="str">
        <f>B157&amp;"-"&amp;D157&amp;"-"&amp;F157&amp;"-"&amp;J157&amp;"-"&amp;N157&amp;"-"&amp;P157</f>
        <v>L2A-VN-CC-US-KS-1</v>
      </c>
      <c r="R157" s="20" t="str">
        <f t="shared" si="88"/>
        <v>US-KS-1</v>
      </c>
      <c r="S157" s="21">
        <v>1.5</v>
      </c>
      <c r="T157" s="21">
        <v>1.6</v>
      </c>
      <c r="U157" s="22">
        <f>S157*T157</f>
        <v>2.4000000000000004</v>
      </c>
      <c r="V157" s="23">
        <v>0</v>
      </c>
      <c r="W157" s="22">
        <f>U157-V157</f>
        <v>2.4000000000000004</v>
      </c>
      <c r="X157" s="24">
        <f t="shared" ref="X157:Y157" si="94">S157*X$1</f>
        <v>4.92</v>
      </c>
      <c r="Y157" s="24">
        <f t="shared" si="94"/>
        <v>5.2480000000000002</v>
      </c>
      <c r="Z157" s="24">
        <f t="shared" si="77"/>
        <v>25.820159999999998</v>
      </c>
    </row>
    <row r="158" spans="1:26" x14ac:dyDescent="0.25">
      <c r="A158" s="1">
        <f t="shared" si="87"/>
        <v>156</v>
      </c>
      <c r="S158" s="8"/>
      <c r="T158" s="8"/>
      <c r="V158" s="18"/>
    </row>
    <row r="159" spans="1:26" x14ac:dyDescent="0.25">
      <c r="A159" s="19">
        <f t="shared" si="87"/>
        <v>157</v>
      </c>
      <c r="B159" s="19" t="s">
        <v>43</v>
      </c>
      <c r="C159" s="20" t="s">
        <v>19</v>
      </c>
      <c r="D159" s="19" t="s">
        <v>223</v>
      </c>
      <c r="E159" s="19" t="s">
        <v>203</v>
      </c>
      <c r="F159" s="19" t="s">
        <v>246</v>
      </c>
      <c r="G159" s="19" t="s">
        <v>187</v>
      </c>
      <c r="H159" s="19" t="s">
        <v>188</v>
      </c>
      <c r="I159" s="19" t="str">
        <f t="shared" si="86"/>
        <v>Unpaid North</v>
      </c>
      <c r="J159" s="19" t="str">
        <f t="shared" si="75"/>
        <v>UN</v>
      </c>
      <c r="K159" s="19" t="s">
        <v>3</v>
      </c>
      <c r="L159" s="19" t="s">
        <v>6</v>
      </c>
      <c r="M159" s="19" t="str">
        <f>K159&amp;" "&amp;L159</f>
        <v>Kiosk Small</v>
      </c>
      <c r="N159" s="19" t="str">
        <f t="shared" si="76"/>
        <v>KS</v>
      </c>
      <c r="O159" s="19" t="s">
        <v>189</v>
      </c>
      <c r="P159" s="19">
        <v>1</v>
      </c>
      <c r="Q159" s="20" t="str">
        <f>B159&amp;"-"&amp;D159&amp;"-"&amp;F159&amp;"-"&amp;J159&amp;"-"&amp;N159&amp;"-"&amp;P159</f>
        <v>L2A-DW-CC-UN-KS-1</v>
      </c>
      <c r="R159" s="20" t="str">
        <f t="shared" ref="R159:R173" si="95">J159&amp;"-"&amp;N159&amp;"-"&amp;P159</f>
        <v>UN-KS-1</v>
      </c>
      <c r="S159" s="21">
        <v>1.5</v>
      </c>
      <c r="T159" s="21">
        <v>1.6</v>
      </c>
      <c r="U159" s="22">
        <f>S159*T159</f>
        <v>2.4000000000000004</v>
      </c>
      <c r="V159" s="23">
        <v>0</v>
      </c>
      <c r="W159" s="22">
        <f>U159-V159</f>
        <v>2.4000000000000004</v>
      </c>
      <c r="X159" s="24">
        <f t="shared" ref="X159:Y173" si="96">S159*X$1</f>
        <v>4.92</v>
      </c>
      <c r="Y159" s="24">
        <f t="shared" si="96"/>
        <v>5.2480000000000002</v>
      </c>
      <c r="Z159" s="24">
        <f t="shared" si="77"/>
        <v>25.820159999999998</v>
      </c>
    </row>
    <row r="160" spans="1:26" x14ac:dyDescent="0.25">
      <c r="A160" s="19">
        <f t="shared" si="87"/>
        <v>158</v>
      </c>
      <c r="B160" s="19" t="s">
        <v>43</v>
      </c>
      <c r="C160" s="20" t="s">
        <v>19</v>
      </c>
      <c r="D160" s="19" t="s">
        <v>223</v>
      </c>
      <c r="E160" s="19" t="s">
        <v>203</v>
      </c>
      <c r="F160" s="19" t="s">
        <v>246</v>
      </c>
      <c r="G160" s="19" t="s">
        <v>187</v>
      </c>
      <c r="H160" s="19" t="s">
        <v>188</v>
      </c>
      <c r="I160" s="19" t="str">
        <f t="shared" si="86"/>
        <v>Unpaid North</v>
      </c>
      <c r="J160" s="19" t="str">
        <f t="shared" si="75"/>
        <v>UN</v>
      </c>
      <c r="K160" s="19" t="s">
        <v>3</v>
      </c>
      <c r="L160" s="19" t="s">
        <v>6</v>
      </c>
      <c r="M160" s="19" t="str">
        <f>K160&amp;" "&amp;L160</f>
        <v>Kiosk Small</v>
      </c>
      <c r="N160" s="19" t="str">
        <f t="shared" si="76"/>
        <v>KS</v>
      </c>
      <c r="O160" s="19" t="s">
        <v>189</v>
      </c>
      <c r="P160" s="19">
        <v>2</v>
      </c>
      <c r="Q160" s="20" t="str">
        <f>B160&amp;"-"&amp;D160&amp;"-"&amp;F160&amp;"-"&amp;J160&amp;"-"&amp;N160&amp;"-"&amp;P160</f>
        <v>L2A-DW-CC-UN-KS-2</v>
      </c>
      <c r="R160" s="20" t="str">
        <f t="shared" si="95"/>
        <v>UN-KS-2</v>
      </c>
      <c r="S160" s="21">
        <v>1.5</v>
      </c>
      <c r="T160" s="21">
        <v>1.6</v>
      </c>
      <c r="U160" s="22">
        <f>S160*T160</f>
        <v>2.4000000000000004</v>
      </c>
      <c r="V160" s="23">
        <v>0</v>
      </c>
      <c r="W160" s="22">
        <f>U160-V160</f>
        <v>2.4000000000000004</v>
      </c>
      <c r="X160" s="24">
        <f t="shared" si="96"/>
        <v>4.92</v>
      </c>
      <c r="Y160" s="24">
        <f t="shared" si="96"/>
        <v>5.2480000000000002</v>
      </c>
      <c r="Z160" s="24">
        <f t="shared" si="77"/>
        <v>25.820159999999998</v>
      </c>
    </row>
    <row r="161" spans="1:26" x14ac:dyDescent="0.25">
      <c r="A161" s="25">
        <f t="shared" si="87"/>
        <v>159</v>
      </c>
      <c r="B161" s="25" t="s">
        <v>43</v>
      </c>
      <c r="C161" s="4" t="s">
        <v>19</v>
      </c>
      <c r="D161" s="25" t="s">
        <v>223</v>
      </c>
      <c r="E161" s="25" t="s">
        <v>203</v>
      </c>
      <c r="F161" s="25" t="s">
        <v>246</v>
      </c>
      <c r="G161" s="25" t="s">
        <v>204</v>
      </c>
      <c r="H161" s="25" t="s">
        <v>197</v>
      </c>
      <c r="I161" s="25" t="str">
        <f t="shared" si="86"/>
        <v>Paid Middle</v>
      </c>
      <c r="J161" s="25" t="str">
        <f t="shared" si="75"/>
        <v>PM</v>
      </c>
      <c r="K161" s="25" t="s">
        <v>3</v>
      </c>
      <c r="L161" s="25" t="s">
        <v>8</v>
      </c>
      <c r="M161" s="25" t="str">
        <f t="shared" ref="M161:M171" si="97">K161&amp;" "&amp;L161</f>
        <v>Kiosk Large</v>
      </c>
      <c r="N161" s="25" t="str">
        <f t="shared" si="76"/>
        <v>KL</v>
      </c>
      <c r="O161" s="25" t="s">
        <v>189</v>
      </c>
      <c r="P161" s="25" t="s">
        <v>190</v>
      </c>
      <c r="Q161" s="4" t="str">
        <f t="shared" ref="Q161:Q171" si="98">B161&amp;"-"&amp;D161&amp;"-"&amp;F161&amp;"-"&amp;J161&amp;"-"&amp;N161&amp;"-"&amp;P161</f>
        <v>L2A-DW-CC-PM-KL-1A</v>
      </c>
      <c r="R161" s="4" t="str">
        <f t="shared" si="95"/>
        <v>PM-KL-1A</v>
      </c>
      <c r="S161" s="26">
        <v>3</v>
      </c>
      <c r="T161" s="26">
        <v>3.1</v>
      </c>
      <c r="U161" s="27">
        <f t="shared" ref="U161:U171" si="99">S161*T161</f>
        <v>9.3000000000000007</v>
      </c>
      <c r="V161" s="28">
        <v>0</v>
      </c>
      <c r="W161" s="27">
        <f t="shared" ref="W161:W171" si="100">U161-V161</f>
        <v>9.3000000000000007</v>
      </c>
      <c r="X161" s="29">
        <f t="shared" si="96"/>
        <v>9.84</v>
      </c>
      <c r="Y161" s="29">
        <f t="shared" si="96"/>
        <v>10.167999999999999</v>
      </c>
      <c r="Z161" s="29">
        <f t="shared" si="77"/>
        <v>100.05311999999999</v>
      </c>
    </row>
    <row r="162" spans="1:26" x14ac:dyDescent="0.25">
      <c r="A162" s="25">
        <f t="shared" si="87"/>
        <v>160</v>
      </c>
      <c r="B162" s="25" t="s">
        <v>43</v>
      </c>
      <c r="C162" s="4" t="s">
        <v>19</v>
      </c>
      <c r="D162" s="25" t="s">
        <v>223</v>
      </c>
      <c r="E162" s="25" t="s">
        <v>203</v>
      </c>
      <c r="F162" s="25" t="s">
        <v>246</v>
      </c>
      <c r="G162" s="25" t="s">
        <v>204</v>
      </c>
      <c r="H162" s="25" t="s">
        <v>197</v>
      </c>
      <c r="I162" s="25" t="str">
        <f t="shared" si="86"/>
        <v>Paid Middle</v>
      </c>
      <c r="J162" s="25" t="str">
        <f t="shared" si="75"/>
        <v>PM</v>
      </c>
      <c r="K162" s="25" t="s">
        <v>3</v>
      </c>
      <c r="L162" s="25" t="s">
        <v>8</v>
      </c>
      <c r="M162" s="25" t="str">
        <f t="shared" si="97"/>
        <v>Kiosk Large</v>
      </c>
      <c r="N162" s="25" t="str">
        <f t="shared" si="76"/>
        <v>KL</v>
      </c>
      <c r="O162" s="25" t="s">
        <v>189</v>
      </c>
      <c r="P162" s="25" t="s">
        <v>191</v>
      </c>
      <c r="Q162" s="4" t="str">
        <f t="shared" si="98"/>
        <v>L2A-DW-CC-PM-KL-1B</v>
      </c>
      <c r="R162" s="4" t="str">
        <f t="shared" si="95"/>
        <v>PM-KL-1B</v>
      </c>
      <c r="S162" s="26">
        <v>3</v>
      </c>
      <c r="T162" s="26">
        <v>3.1</v>
      </c>
      <c r="U162" s="27">
        <f t="shared" si="99"/>
        <v>9.3000000000000007</v>
      </c>
      <c r="V162" s="28">
        <v>0</v>
      </c>
      <c r="W162" s="27">
        <f t="shared" si="100"/>
        <v>9.3000000000000007</v>
      </c>
      <c r="X162" s="29">
        <f t="shared" si="96"/>
        <v>9.84</v>
      </c>
      <c r="Y162" s="29">
        <f t="shared" si="96"/>
        <v>10.167999999999999</v>
      </c>
      <c r="Z162" s="29">
        <f t="shared" si="77"/>
        <v>100.05311999999999</v>
      </c>
    </row>
    <row r="163" spans="1:26" x14ac:dyDescent="0.25">
      <c r="A163" s="25">
        <f t="shared" si="87"/>
        <v>161</v>
      </c>
      <c r="B163" s="25" t="s">
        <v>43</v>
      </c>
      <c r="C163" s="4" t="s">
        <v>19</v>
      </c>
      <c r="D163" s="25" t="s">
        <v>223</v>
      </c>
      <c r="E163" s="25" t="s">
        <v>203</v>
      </c>
      <c r="F163" s="25" t="s">
        <v>246</v>
      </c>
      <c r="G163" s="25" t="s">
        <v>204</v>
      </c>
      <c r="H163" s="25" t="s">
        <v>197</v>
      </c>
      <c r="I163" s="25" t="str">
        <f t="shared" si="86"/>
        <v>Paid Middle</v>
      </c>
      <c r="J163" s="25" t="str">
        <f t="shared" si="75"/>
        <v>PM</v>
      </c>
      <c r="K163" s="25" t="s">
        <v>3</v>
      </c>
      <c r="L163" s="25" t="s">
        <v>8</v>
      </c>
      <c r="M163" s="25" t="str">
        <f t="shared" si="97"/>
        <v>Kiosk Large</v>
      </c>
      <c r="N163" s="25" t="str">
        <f t="shared" si="76"/>
        <v>KL</v>
      </c>
      <c r="O163" s="25" t="s">
        <v>192</v>
      </c>
      <c r="P163" s="25" t="s">
        <v>193</v>
      </c>
      <c r="Q163" s="4" t="str">
        <f t="shared" si="98"/>
        <v>L2A-DW-CC-PM-KL-1A+B</v>
      </c>
      <c r="R163" s="4" t="str">
        <f t="shared" si="95"/>
        <v>PM-KL-1A+B</v>
      </c>
      <c r="S163" s="26">
        <v>3</v>
      </c>
      <c r="T163" s="26">
        <f>3.1*2</f>
        <v>6.2</v>
      </c>
      <c r="U163" s="27">
        <f t="shared" si="99"/>
        <v>18.600000000000001</v>
      </c>
      <c r="V163" s="28">
        <v>0</v>
      </c>
      <c r="W163" s="27">
        <f t="shared" si="100"/>
        <v>18.600000000000001</v>
      </c>
      <c r="X163" s="29">
        <f t="shared" si="96"/>
        <v>9.84</v>
      </c>
      <c r="Y163" s="29">
        <f t="shared" si="96"/>
        <v>20.335999999999999</v>
      </c>
      <c r="Z163" s="29">
        <f t="shared" si="77"/>
        <v>200.10623999999999</v>
      </c>
    </row>
    <row r="164" spans="1:26" x14ac:dyDescent="0.25">
      <c r="A164" s="25">
        <f t="shared" si="87"/>
        <v>162</v>
      </c>
      <c r="B164" s="25" t="s">
        <v>43</v>
      </c>
      <c r="C164" s="4" t="s">
        <v>19</v>
      </c>
      <c r="D164" s="25" t="s">
        <v>223</v>
      </c>
      <c r="E164" s="25" t="s">
        <v>203</v>
      </c>
      <c r="F164" s="25" t="s">
        <v>246</v>
      </c>
      <c r="G164" s="25" t="s">
        <v>204</v>
      </c>
      <c r="H164" s="25" t="s">
        <v>197</v>
      </c>
      <c r="I164" s="25" t="str">
        <f t="shared" si="86"/>
        <v>Paid Middle</v>
      </c>
      <c r="J164" s="25" t="str">
        <f t="shared" si="75"/>
        <v>PM</v>
      </c>
      <c r="K164" s="25" t="s">
        <v>3</v>
      </c>
      <c r="L164" s="25" t="s">
        <v>9</v>
      </c>
      <c r="M164" s="25" t="str">
        <f t="shared" si="97"/>
        <v>Kiosk Medium</v>
      </c>
      <c r="N164" s="25" t="str">
        <f t="shared" si="76"/>
        <v>KM</v>
      </c>
      <c r="O164" s="25" t="s">
        <v>189</v>
      </c>
      <c r="P164" s="25" t="s">
        <v>190</v>
      </c>
      <c r="Q164" s="4" t="str">
        <f t="shared" si="98"/>
        <v>L2A-DW-CC-PM-KM-1A</v>
      </c>
      <c r="R164" s="4" t="str">
        <f t="shared" si="95"/>
        <v>PM-KM-1A</v>
      </c>
      <c r="S164" s="26">
        <v>3</v>
      </c>
      <c r="T164" s="26">
        <v>1.55</v>
      </c>
      <c r="U164" s="27">
        <f t="shared" si="99"/>
        <v>4.6500000000000004</v>
      </c>
      <c r="V164" s="28">
        <v>0</v>
      </c>
      <c r="W164" s="27">
        <f t="shared" si="100"/>
        <v>4.6500000000000004</v>
      </c>
      <c r="X164" s="29">
        <f t="shared" si="96"/>
        <v>9.84</v>
      </c>
      <c r="Y164" s="29">
        <f t="shared" si="96"/>
        <v>5.0839999999999996</v>
      </c>
      <c r="Z164" s="29">
        <f t="shared" si="77"/>
        <v>50.026559999999996</v>
      </c>
    </row>
    <row r="165" spans="1:26" x14ac:dyDescent="0.25">
      <c r="A165" s="25">
        <f t="shared" si="87"/>
        <v>163</v>
      </c>
      <c r="B165" s="25" t="s">
        <v>43</v>
      </c>
      <c r="C165" s="4" t="s">
        <v>19</v>
      </c>
      <c r="D165" s="25" t="s">
        <v>223</v>
      </c>
      <c r="E165" s="25" t="s">
        <v>203</v>
      </c>
      <c r="F165" s="25" t="s">
        <v>246</v>
      </c>
      <c r="G165" s="25" t="s">
        <v>204</v>
      </c>
      <c r="H165" s="25" t="s">
        <v>197</v>
      </c>
      <c r="I165" s="25" t="str">
        <f t="shared" si="86"/>
        <v>Paid Middle</v>
      </c>
      <c r="J165" s="25" t="str">
        <f t="shared" si="75"/>
        <v>PM</v>
      </c>
      <c r="K165" s="25" t="s">
        <v>3</v>
      </c>
      <c r="L165" s="25" t="s">
        <v>9</v>
      </c>
      <c r="M165" s="25" t="str">
        <f t="shared" si="97"/>
        <v>Kiosk Medium</v>
      </c>
      <c r="N165" s="25" t="str">
        <f t="shared" si="76"/>
        <v>KM</v>
      </c>
      <c r="O165" s="25" t="s">
        <v>189</v>
      </c>
      <c r="P165" s="25" t="s">
        <v>191</v>
      </c>
      <c r="Q165" s="4" t="str">
        <f t="shared" si="98"/>
        <v>L2A-DW-CC-PM-KM-1B</v>
      </c>
      <c r="R165" s="4" t="str">
        <f t="shared" si="95"/>
        <v>PM-KM-1B</v>
      </c>
      <c r="S165" s="26">
        <v>3</v>
      </c>
      <c r="T165" s="26">
        <v>1.55</v>
      </c>
      <c r="U165" s="27">
        <f t="shared" si="99"/>
        <v>4.6500000000000004</v>
      </c>
      <c r="V165" s="28">
        <v>0</v>
      </c>
      <c r="W165" s="27">
        <f t="shared" si="100"/>
        <v>4.6500000000000004</v>
      </c>
      <c r="X165" s="29">
        <f t="shared" si="96"/>
        <v>9.84</v>
      </c>
      <c r="Y165" s="29">
        <f t="shared" si="96"/>
        <v>5.0839999999999996</v>
      </c>
      <c r="Z165" s="29">
        <f t="shared" si="77"/>
        <v>50.026559999999996</v>
      </c>
    </row>
    <row r="166" spans="1:26" x14ac:dyDescent="0.25">
      <c r="A166" s="25">
        <f t="shared" si="87"/>
        <v>164</v>
      </c>
      <c r="B166" s="25" t="s">
        <v>43</v>
      </c>
      <c r="C166" s="4" t="s">
        <v>19</v>
      </c>
      <c r="D166" s="25" t="s">
        <v>223</v>
      </c>
      <c r="E166" s="25" t="s">
        <v>203</v>
      </c>
      <c r="F166" s="25" t="s">
        <v>246</v>
      </c>
      <c r="G166" s="25" t="s">
        <v>204</v>
      </c>
      <c r="H166" s="25" t="s">
        <v>197</v>
      </c>
      <c r="I166" s="25" t="str">
        <f t="shared" si="86"/>
        <v>Paid Middle</v>
      </c>
      <c r="J166" s="25" t="str">
        <f t="shared" si="75"/>
        <v>PM</v>
      </c>
      <c r="K166" s="25" t="s">
        <v>3</v>
      </c>
      <c r="L166" s="25" t="s">
        <v>9</v>
      </c>
      <c r="M166" s="25" t="str">
        <f t="shared" si="97"/>
        <v>Kiosk Medium</v>
      </c>
      <c r="N166" s="25" t="str">
        <f t="shared" si="76"/>
        <v>KM</v>
      </c>
      <c r="O166" s="25" t="s">
        <v>189</v>
      </c>
      <c r="P166" s="25" t="s">
        <v>194</v>
      </c>
      <c r="Q166" s="4" t="str">
        <f t="shared" si="98"/>
        <v>L2A-DW-CC-PM-KM-1C</v>
      </c>
      <c r="R166" s="4" t="str">
        <f t="shared" si="95"/>
        <v>PM-KM-1C</v>
      </c>
      <c r="S166" s="26">
        <v>3</v>
      </c>
      <c r="T166" s="26">
        <v>1.55</v>
      </c>
      <c r="U166" s="27">
        <f t="shared" si="99"/>
        <v>4.6500000000000004</v>
      </c>
      <c r="V166" s="28">
        <v>0</v>
      </c>
      <c r="W166" s="27">
        <f t="shared" si="100"/>
        <v>4.6500000000000004</v>
      </c>
      <c r="X166" s="29">
        <f t="shared" si="96"/>
        <v>9.84</v>
      </c>
      <c r="Y166" s="29">
        <f t="shared" si="96"/>
        <v>5.0839999999999996</v>
      </c>
      <c r="Z166" s="29">
        <f t="shared" si="77"/>
        <v>50.026559999999996</v>
      </c>
    </row>
    <row r="167" spans="1:26" x14ac:dyDescent="0.25">
      <c r="A167" s="25">
        <f t="shared" si="87"/>
        <v>165</v>
      </c>
      <c r="B167" s="25" t="s">
        <v>43</v>
      </c>
      <c r="C167" s="4" t="s">
        <v>19</v>
      </c>
      <c r="D167" s="25" t="s">
        <v>223</v>
      </c>
      <c r="E167" s="25" t="s">
        <v>203</v>
      </c>
      <c r="F167" s="25" t="s">
        <v>246</v>
      </c>
      <c r="G167" s="25" t="s">
        <v>204</v>
      </c>
      <c r="H167" s="25" t="s">
        <v>197</v>
      </c>
      <c r="I167" s="25" t="str">
        <f t="shared" si="86"/>
        <v>Paid Middle</v>
      </c>
      <c r="J167" s="25" t="str">
        <f t="shared" si="75"/>
        <v>PM</v>
      </c>
      <c r="K167" s="25" t="s">
        <v>3</v>
      </c>
      <c r="L167" s="25" t="s">
        <v>9</v>
      </c>
      <c r="M167" s="25" t="str">
        <f t="shared" si="97"/>
        <v>Kiosk Medium</v>
      </c>
      <c r="N167" s="25" t="str">
        <f t="shared" si="76"/>
        <v>KM</v>
      </c>
      <c r="O167" s="25" t="s">
        <v>189</v>
      </c>
      <c r="P167" s="25" t="s">
        <v>195</v>
      </c>
      <c r="Q167" s="4" t="str">
        <f t="shared" si="98"/>
        <v>L2A-DW-CC-PM-KM-1D</v>
      </c>
      <c r="R167" s="4" t="str">
        <f t="shared" si="95"/>
        <v>PM-KM-1D</v>
      </c>
      <c r="S167" s="26">
        <v>3</v>
      </c>
      <c r="T167" s="26">
        <v>1.55</v>
      </c>
      <c r="U167" s="27">
        <f t="shared" si="99"/>
        <v>4.6500000000000004</v>
      </c>
      <c r="V167" s="28">
        <v>0</v>
      </c>
      <c r="W167" s="27">
        <f t="shared" si="100"/>
        <v>4.6500000000000004</v>
      </c>
      <c r="X167" s="29">
        <f t="shared" si="96"/>
        <v>9.84</v>
      </c>
      <c r="Y167" s="29">
        <f t="shared" si="96"/>
        <v>5.0839999999999996</v>
      </c>
      <c r="Z167" s="29">
        <f t="shared" si="77"/>
        <v>50.026559999999996</v>
      </c>
    </row>
    <row r="168" spans="1:26" x14ac:dyDescent="0.25">
      <c r="A168" s="25">
        <f t="shared" si="87"/>
        <v>166</v>
      </c>
      <c r="B168" s="25" t="s">
        <v>43</v>
      </c>
      <c r="C168" s="4" t="s">
        <v>19</v>
      </c>
      <c r="D168" s="25" t="s">
        <v>223</v>
      </c>
      <c r="E168" s="25" t="s">
        <v>203</v>
      </c>
      <c r="F168" s="25" t="s">
        <v>246</v>
      </c>
      <c r="G168" s="25" t="s">
        <v>204</v>
      </c>
      <c r="H168" s="25" t="s">
        <v>197</v>
      </c>
      <c r="I168" s="25" t="str">
        <f t="shared" si="86"/>
        <v>Paid Middle</v>
      </c>
      <c r="J168" s="25" t="str">
        <f t="shared" si="75"/>
        <v>PM</v>
      </c>
      <c r="K168" s="25" t="s">
        <v>3</v>
      </c>
      <c r="L168" s="25" t="s">
        <v>8</v>
      </c>
      <c r="M168" s="25" t="str">
        <f t="shared" si="97"/>
        <v>Kiosk Large</v>
      </c>
      <c r="N168" s="25" t="str">
        <f t="shared" si="76"/>
        <v>KL</v>
      </c>
      <c r="O168" s="25" t="s">
        <v>192</v>
      </c>
      <c r="P168" s="25" t="s">
        <v>196</v>
      </c>
      <c r="Q168" s="4" t="str">
        <f t="shared" si="98"/>
        <v>L2A-DW-CC-PM-KL-1AtoD</v>
      </c>
      <c r="R168" s="4" t="str">
        <f t="shared" si="95"/>
        <v>PM-KL-1AtoD</v>
      </c>
      <c r="S168" s="26">
        <v>3</v>
      </c>
      <c r="T168" s="26">
        <f>1.55*4</f>
        <v>6.2</v>
      </c>
      <c r="U168" s="27">
        <f t="shared" si="99"/>
        <v>18.600000000000001</v>
      </c>
      <c r="V168" s="28">
        <v>0</v>
      </c>
      <c r="W168" s="27">
        <f t="shared" si="100"/>
        <v>18.600000000000001</v>
      </c>
      <c r="X168" s="29">
        <f t="shared" si="96"/>
        <v>9.84</v>
      </c>
      <c r="Y168" s="29">
        <f t="shared" si="96"/>
        <v>20.335999999999999</v>
      </c>
      <c r="Z168" s="29">
        <f t="shared" si="77"/>
        <v>200.10623999999999</v>
      </c>
    </row>
    <row r="169" spans="1:26" x14ac:dyDescent="0.25">
      <c r="A169" s="25">
        <f t="shared" si="87"/>
        <v>167</v>
      </c>
      <c r="B169" s="25" t="s">
        <v>43</v>
      </c>
      <c r="C169" s="4" t="s">
        <v>19</v>
      </c>
      <c r="D169" s="25" t="s">
        <v>223</v>
      </c>
      <c r="E169" s="25" t="s">
        <v>203</v>
      </c>
      <c r="F169" s="25" t="s">
        <v>246</v>
      </c>
      <c r="G169" s="25" t="s">
        <v>204</v>
      </c>
      <c r="H169" s="25" t="s">
        <v>197</v>
      </c>
      <c r="I169" s="25" t="str">
        <f t="shared" si="86"/>
        <v>Paid Middle</v>
      </c>
      <c r="J169" s="25" t="str">
        <f t="shared" si="75"/>
        <v>PM</v>
      </c>
      <c r="K169" s="25" t="s">
        <v>3</v>
      </c>
      <c r="L169" s="25" t="s">
        <v>8</v>
      </c>
      <c r="M169" s="25" t="str">
        <f t="shared" si="97"/>
        <v>Kiosk Large</v>
      </c>
      <c r="N169" s="25" t="str">
        <f t="shared" si="76"/>
        <v>KL</v>
      </c>
      <c r="O169" s="25" t="s">
        <v>189</v>
      </c>
      <c r="P169" s="25" t="s">
        <v>199</v>
      </c>
      <c r="Q169" s="4" t="str">
        <f t="shared" si="98"/>
        <v>L2A-DW-CC-PM-KL-2A</v>
      </c>
      <c r="R169" s="4" t="str">
        <f t="shared" si="95"/>
        <v>PM-KL-2A</v>
      </c>
      <c r="S169" s="26">
        <v>3</v>
      </c>
      <c r="T169" s="26">
        <v>3.1</v>
      </c>
      <c r="U169" s="27">
        <f t="shared" si="99"/>
        <v>9.3000000000000007</v>
      </c>
      <c r="V169" s="28">
        <v>0</v>
      </c>
      <c r="W169" s="27">
        <f t="shared" si="100"/>
        <v>9.3000000000000007</v>
      </c>
      <c r="X169" s="29">
        <f t="shared" si="96"/>
        <v>9.84</v>
      </c>
      <c r="Y169" s="29">
        <f t="shared" si="96"/>
        <v>10.167999999999999</v>
      </c>
      <c r="Z169" s="29">
        <f t="shared" si="77"/>
        <v>100.05311999999999</v>
      </c>
    </row>
    <row r="170" spans="1:26" x14ac:dyDescent="0.25">
      <c r="A170" s="25">
        <f t="shared" si="87"/>
        <v>168</v>
      </c>
      <c r="B170" s="25" t="s">
        <v>43</v>
      </c>
      <c r="C170" s="4" t="s">
        <v>19</v>
      </c>
      <c r="D170" s="25" t="s">
        <v>223</v>
      </c>
      <c r="E170" s="25" t="s">
        <v>203</v>
      </c>
      <c r="F170" s="25" t="s">
        <v>246</v>
      </c>
      <c r="G170" s="25" t="s">
        <v>204</v>
      </c>
      <c r="H170" s="25" t="s">
        <v>197</v>
      </c>
      <c r="I170" s="25" t="str">
        <f t="shared" si="86"/>
        <v>Paid Middle</v>
      </c>
      <c r="J170" s="25" t="str">
        <f t="shared" si="75"/>
        <v>PM</v>
      </c>
      <c r="K170" s="25" t="s">
        <v>3</v>
      </c>
      <c r="L170" s="25" t="s">
        <v>8</v>
      </c>
      <c r="M170" s="25" t="str">
        <f t="shared" si="97"/>
        <v>Kiosk Large</v>
      </c>
      <c r="N170" s="25" t="str">
        <f t="shared" si="76"/>
        <v>KL</v>
      </c>
      <c r="O170" s="25" t="s">
        <v>189</v>
      </c>
      <c r="P170" s="25" t="s">
        <v>200</v>
      </c>
      <c r="Q170" s="4" t="str">
        <f t="shared" si="98"/>
        <v>L2A-DW-CC-PM-KL-2B</v>
      </c>
      <c r="R170" s="4" t="str">
        <f t="shared" si="95"/>
        <v>PM-KL-2B</v>
      </c>
      <c r="S170" s="26">
        <v>3</v>
      </c>
      <c r="T170" s="26">
        <v>3.1</v>
      </c>
      <c r="U170" s="27">
        <f t="shared" si="99"/>
        <v>9.3000000000000007</v>
      </c>
      <c r="V170" s="28">
        <v>0</v>
      </c>
      <c r="W170" s="27">
        <f t="shared" si="100"/>
        <v>9.3000000000000007</v>
      </c>
      <c r="X170" s="29">
        <f t="shared" si="96"/>
        <v>9.84</v>
      </c>
      <c r="Y170" s="29">
        <f t="shared" si="96"/>
        <v>10.167999999999999</v>
      </c>
      <c r="Z170" s="29">
        <f t="shared" si="77"/>
        <v>100.05311999999999</v>
      </c>
    </row>
    <row r="171" spans="1:26" x14ac:dyDescent="0.25">
      <c r="A171" s="25">
        <f t="shared" si="87"/>
        <v>169</v>
      </c>
      <c r="B171" s="25" t="s">
        <v>43</v>
      </c>
      <c r="C171" s="4" t="s">
        <v>19</v>
      </c>
      <c r="D171" s="25" t="s">
        <v>223</v>
      </c>
      <c r="E171" s="25" t="s">
        <v>203</v>
      </c>
      <c r="F171" s="25" t="s">
        <v>246</v>
      </c>
      <c r="G171" s="25" t="s">
        <v>204</v>
      </c>
      <c r="H171" s="25" t="s">
        <v>197</v>
      </c>
      <c r="I171" s="25" t="str">
        <f t="shared" si="86"/>
        <v>Paid Middle</v>
      </c>
      <c r="J171" s="25" t="str">
        <f t="shared" si="75"/>
        <v>PM</v>
      </c>
      <c r="K171" s="25" t="s">
        <v>3</v>
      </c>
      <c r="L171" s="25" t="s">
        <v>8</v>
      </c>
      <c r="M171" s="25" t="str">
        <f t="shared" si="97"/>
        <v>Kiosk Large</v>
      </c>
      <c r="N171" s="25" t="str">
        <f t="shared" si="76"/>
        <v>KL</v>
      </c>
      <c r="O171" s="25" t="s">
        <v>192</v>
      </c>
      <c r="P171" s="25" t="s">
        <v>201</v>
      </c>
      <c r="Q171" s="4" t="str">
        <f t="shared" si="98"/>
        <v>L2A-DW-CC-PM-KL-2A+B</v>
      </c>
      <c r="R171" s="4" t="str">
        <f t="shared" si="95"/>
        <v>PM-KL-2A+B</v>
      </c>
      <c r="S171" s="26">
        <v>3</v>
      </c>
      <c r="T171" s="26">
        <f>3.1*2</f>
        <v>6.2</v>
      </c>
      <c r="U171" s="27">
        <f t="shared" si="99"/>
        <v>18.600000000000001</v>
      </c>
      <c r="V171" s="28">
        <v>0</v>
      </c>
      <c r="W171" s="34">
        <f t="shared" si="100"/>
        <v>18.600000000000001</v>
      </c>
      <c r="X171" s="29">
        <f t="shared" si="96"/>
        <v>9.84</v>
      </c>
      <c r="Y171" s="29">
        <f t="shared" si="96"/>
        <v>20.335999999999999</v>
      </c>
      <c r="Z171" s="29">
        <f t="shared" si="77"/>
        <v>200.10623999999999</v>
      </c>
    </row>
    <row r="172" spans="1:26" x14ac:dyDescent="0.25">
      <c r="A172" s="19">
        <f t="shared" si="87"/>
        <v>170</v>
      </c>
      <c r="B172" s="19" t="s">
        <v>43</v>
      </c>
      <c r="C172" s="20" t="s">
        <v>19</v>
      </c>
      <c r="D172" s="19" t="s">
        <v>223</v>
      </c>
      <c r="E172" s="19" t="s">
        <v>203</v>
      </c>
      <c r="F172" s="19" t="s">
        <v>246</v>
      </c>
      <c r="G172" s="19" t="s">
        <v>187</v>
      </c>
      <c r="H172" s="19" t="s">
        <v>198</v>
      </c>
      <c r="I172" s="19" t="str">
        <f t="shared" si="86"/>
        <v>Unpaid South</v>
      </c>
      <c r="J172" s="19" t="str">
        <f t="shared" si="75"/>
        <v>US</v>
      </c>
      <c r="K172" s="19" t="s">
        <v>4</v>
      </c>
      <c r="L172" s="19" t="s">
        <v>6</v>
      </c>
      <c r="M172" s="19" t="str">
        <f>K172&amp;" "&amp;L172</f>
        <v>Block Small</v>
      </c>
      <c r="N172" s="19" t="str">
        <f t="shared" si="76"/>
        <v>BS</v>
      </c>
      <c r="O172" s="19" t="s">
        <v>189</v>
      </c>
      <c r="P172" s="19">
        <v>1</v>
      </c>
      <c r="Q172" s="20" t="str">
        <f>B172&amp;"-"&amp;D172&amp;"-"&amp;F172&amp;"-"&amp;J172&amp;"-"&amp;N172&amp;"-"&amp;P172</f>
        <v>L2A-DW-CC-US-BS-1</v>
      </c>
      <c r="R172" s="20" t="str">
        <f t="shared" si="95"/>
        <v>US-BS-1</v>
      </c>
      <c r="S172" s="107">
        <v>18.818000000000001</v>
      </c>
      <c r="T172" s="107">
        <v>14.37</v>
      </c>
      <c r="U172" s="30">
        <f>S172*T172</f>
        <v>270.41466000000003</v>
      </c>
      <c r="V172" s="109">
        <f>10.093*7.85+4</f>
        <v>83.230049999999991</v>
      </c>
      <c r="W172" s="30">
        <f>U172-V172</f>
        <v>187.18461000000002</v>
      </c>
      <c r="X172" s="24">
        <f t="shared" si="96"/>
        <v>61.723039999999997</v>
      </c>
      <c r="Y172" s="24">
        <f t="shared" si="96"/>
        <v>47.133599999999994</v>
      </c>
      <c r="Z172" s="24">
        <f t="shared" si="77"/>
        <v>2013.8069082239999</v>
      </c>
    </row>
    <row r="173" spans="1:26" x14ac:dyDescent="0.25">
      <c r="A173" s="19">
        <f t="shared" si="87"/>
        <v>171</v>
      </c>
      <c r="B173" s="19" t="s">
        <v>43</v>
      </c>
      <c r="C173" s="20" t="s">
        <v>19</v>
      </c>
      <c r="D173" s="19" t="s">
        <v>223</v>
      </c>
      <c r="E173" s="19" t="s">
        <v>203</v>
      </c>
      <c r="F173" s="19" t="s">
        <v>246</v>
      </c>
      <c r="G173" s="19" t="s">
        <v>187</v>
      </c>
      <c r="H173" s="19" t="s">
        <v>198</v>
      </c>
      <c r="I173" s="19" t="str">
        <f t="shared" si="86"/>
        <v>Unpaid South</v>
      </c>
      <c r="J173" s="19" t="str">
        <f t="shared" si="75"/>
        <v>US</v>
      </c>
      <c r="K173" s="19" t="s">
        <v>3</v>
      </c>
      <c r="L173" s="19" t="s">
        <v>6</v>
      </c>
      <c r="M173" s="19" t="str">
        <f>K173&amp;" "&amp;L173</f>
        <v>Kiosk Small</v>
      </c>
      <c r="N173" s="19" t="str">
        <f t="shared" si="76"/>
        <v>KS</v>
      </c>
      <c r="O173" s="19" t="s">
        <v>189</v>
      </c>
      <c r="P173" s="19">
        <v>1</v>
      </c>
      <c r="Q173" s="20" t="str">
        <f>B173&amp;"-"&amp;D173&amp;"-"&amp;F173&amp;"-"&amp;J173&amp;"-"&amp;N173&amp;"-"&amp;P173</f>
        <v>L2A-DW-CC-US-KS-1</v>
      </c>
      <c r="R173" s="20" t="str">
        <f t="shared" si="95"/>
        <v>US-KS-1</v>
      </c>
      <c r="S173" s="21">
        <v>1.5</v>
      </c>
      <c r="T173" s="21">
        <v>1.6</v>
      </c>
      <c r="U173" s="22">
        <f>S173*T173</f>
        <v>2.4000000000000004</v>
      </c>
      <c r="V173" s="23">
        <v>0</v>
      </c>
      <c r="W173" s="22">
        <f>U173-V173</f>
        <v>2.4000000000000004</v>
      </c>
      <c r="X173" s="24">
        <f t="shared" si="96"/>
        <v>4.92</v>
      </c>
      <c r="Y173" s="24">
        <f t="shared" si="96"/>
        <v>5.2480000000000002</v>
      </c>
      <c r="Z173" s="24">
        <f t="shared" si="77"/>
        <v>25.820159999999998</v>
      </c>
    </row>
    <row r="174" spans="1:26" x14ac:dyDescent="0.25">
      <c r="A174" s="1">
        <f t="shared" si="87"/>
        <v>172</v>
      </c>
      <c r="S174" s="8"/>
      <c r="T174" s="8"/>
      <c r="V174" s="18"/>
    </row>
    <row r="175" spans="1:26" x14ac:dyDescent="0.25">
      <c r="A175" s="19">
        <f t="shared" si="87"/>
        <v>173</v>
      </c>
      <c r="B175" s="19" t="s">
        <v>43</v>
      </c>
      <c r="C175" s="20" t="s">
        <v>27</v>
      </c>
      <c r="D175" s="19" t="s">
        <v>224</v>
      </c>
      <c r="E175" s="19" t="s">
        <v>203</v>
      </c>
      <c r="F175" s="19" t="s">
        <v>246</v>
      </c>
      <c r="G175" s="19" t="s">
        <v>187</v>
      </c>
      <c r="H175" s="19" t="s">
        <v>188</v>
      </c>
      <c r="I175" s="19" t="str">
        <f t="shared" si="86"/>
        <v>Unpaid North</v>
      </c>
      <c r="J175" s="19" t="str">
        <f t="shared" si="75"/>
        <v>UN</v>
      </c>
      <c r="K175" s="19" t="s">
        <v>3</v>
      </c>
      <c r="L175" s="19" t="s">
        <v>8</v>
      </c>
      <c r="M175" s="19" t="str">
        <f>K175&amp;" "&amp;L175</f>
        <v>Kiosk Large</v>
      </c>
      <c r="N175" s="19" t="str">
        <f t="shared" si="76"/>
        <v>KL</v>
      </c>
      <c r="O175" s="19" t="s">
        <v>189</v>
      </c>
      <c r="P175" s="19">
        <v>1</v>
      </c>
      <c r="Q175" s="20" t="str">
        <f>B175&amp;"-"&amp;D175&amp;"-"&amp;F175&amp;"-"&amp;J175&amp;"-"&amp;N175&amp;"-"&amp;P175</f>
        <v>L2A-KW-CC-UN-KL-1</v>
      </c>
      <c r="R175" s="20" t="str">
        <f t="shared" ref="R175:R195" si="101">J175&amp;"-"&amp;N175&amp;"-"&amp;P175</f>
        <v>UN-KL-1</v>
      </c>
      <c r="S175" s="21">
        <v>2</v>
      </c>
      <c r="T175" s="21">
        <v>3</v>
      </c>
      <c r="U175" s="22">
        <f>S175*T175</f>
        <v>6</v>
      </c>
      <c r="V175" s="23">
        <v>0</v>
      </c>
      <c r="W175" s="22">
        <f>U175-V175</f>
        <v>6</v>
      </c>
      <c r="X175" s="24">
        <f t="shared" ref="X175:Y190" si="102">S175*X$1</f>
        <v>6.56</v>
      </c>
      <c r="Y175" s="24">
        <f t="shared" si="102"/>
        <v>9.84</v>
      </c>
      <c r="Z175" s="24">
        <f t="shared" si="77"/>
        <v>64.550399999999996</v>
      </c>
    </row>
    <row r="176" spans="1:26" x14ac:dyDescent="0.25">
      <c r="A176" s="19">
        <f t="shared" si="87"/>
        <v>174</v>
      </c>
      <c r="B176" s="19" t="s">
        <v>43</v>
      </c>
      <c r="C176" s="20" t="s">
        <v>27</v>
      </c>
      <c r="D176" s="19" t="s">
        <v>224</v>
      </c>
      <c r="E176" s="19" t="s">
        <v>203</v>
      </c>
      <c r="F176" s="19" t="s">
        <v>246</v>
      </c>
      <c r="G176" s="19" t="s">
        <v>187</v>
      </c>
      <c r="H176" s="19" t="s">
        <v>188</v>
      </c>
      <c r="I176" s="19" t="str">
        <f t="shared" si="86"/>
        <v>Unpaid North</v>
      </c>
      <c r="J176" s="19" t="str">
        <f t="shared" si="75"/>
        <v>UN</v>
      </c>
      <c r="K176" s="19" t="s">
        <v>3</v>
      </c>
      <c r="L176" s="19" t="s">
        <v>6</v>
      </c>
      <c r="M176" s="19" t="str">
        <f>K176&amp;" "&amp;L176</f>
        <v>Kiosk Small</v>
      </c>
      <c r="N176" s="19" t="str">
        <f t="shared" si="76"/>
        <v>KS</v>
      </c>
      <c r="O176" s="19" t="s">
        <v>189</v>
      </c>
      <c r="P176" s="19" t="s">
        <v>190</v>
      </c>
      <c r="Q176" s="20" t="str">
        <f>B176&amp;"-"&amp;D176&amp;"-"&amp;F176&amp;"-"&amp;J176&amp;"-"&amp;N176&amp;"-"&amp;P176</f>
        <v>L2A-KW-CC-UN-KS-1A</v>
      </c>
      <c r="R176" s="20" t="str">
        <f t="shared" si="101"/>
        <v>UN-KS-1A</v>
      </c>
      <c r="S176" s="21">
        <v>1.5</v>
      </c>
      <c r="T176" s="21">
        <v>1.6</v>
      </c>
      <c r="U176" s="22">
        <f>S176*T176</f>
        <v>2.4000000000000004</v>
      </c>
      <c r="V176" s="23">
        <v>0</v>
      </c>
      <c r="W176" s="22">
        <f>U176-V176</f>
        <v>2.4000000000000004</v>
      </c>
      <c r="X176" s="24">
        <f t="shared" si="102"/>
        <v>4.92</v>
      </c>
      <c r="Y176" s="24">
        <f t="shared" si="102"/>
        <v>5.2480000000000002</v>
      </c>
      <c r="Z176" s="24">
        <f t="shared" si="77"/>
        <v>25.820159999999998</v>
      </c>
    </row>
    <row r="177" spans="1:26" x14ac:dyDescent="0.25">
      <c r="A177" s="19">
        <f t="shared" si="87"/>
        <v>175</v>
      </c>
      <c r="B177" s="19" t="s">
        <v>43</v>
      </c>
      <c r="C177" s="20" t="s">
        <v>27</v>
      </c>
      <c r="D177" s="19" t="s">
        <v>224</v>
      </c>
      <c r="E177" s="19" t="s">
        <v>203</v>
      </c>
      <c r="F177" s="19" t="s">
        <v>246</v>
      </c>
      <c r="G177" s="19" t="s">
        <v>187</v>
      </c>
      <c r="H177" s="19" t="s">
        <v>188</v>
      </c>
      <c r="I177" s="19" t="str">
        <f t="shared" si="86"/>
        <v>Unpaid North</v>
      </c>
      <c r="J177" s="19" t="str">
        <f t="shared" si="75"/>
        <v>UN</v>
      </c>
      <c r="K177" s="19" t="s">
        <v>3</v>
      </c>
      <c r="L177" s="19" t="s">
        <v>6</v>
      </c>
      <c r="M177" s="19" t="str">
        <f>K177&amp;" "&amp;L177</f>
        <v>Kiosk Small</v>
      </c>
      <c r="N177" s="19" t="str">
        <f t="shared" si="76"/>
        <v>KS</v>
      </c>
      <c r="O177" s="19" t="s">
        <v>189</v>
      </c>
      <c r="P177" s="19" t="s">
        <v>191</v>
      </c>
      <c r="Q177" s="20" t="str">
        <f>B177&amp;"-"&amp;D177&amp;"-"&amp;F177&amp;"-"&amp;J177&amp;"-"&amp;N177&amp;"-"&amp;P177</f>
        <v>L2A-KW-CC-UN-KS-1B</v>
      </c>
      <c r="R177" s="20" t="str">
        <f t="shared" si="101"/>
        <v>UN-KS-1B</v>
      </c>
      <c r="S177" s="21">
        <v>1.5</v>
      </c>
      <c r="T177" s="21">
        <v>1.6</v>
      </c>
      <c r="U177" s="22">
        <f>S177*T177</f>
        <v>2.4000000000000004</v>
      </c>
      <c r="V177" s="23">
        <v>0</v>
      </c>
      <c r="W177" s="22">
        <f>U177-V177</f>
        <v>2.4000000000000004</v>
      </c>
      <c r="X177" s="24">
        <f t="shared" si="102"/>
        <v>4.92</v>
      </c>
      <c r="Y177" s="24">
        <f t="shared" si="102"/>
        <v>5.2480000000000002</v>
      </c>
      <c r="Z177" s="24">
        <f t="shared" si="77"/>
        <v>25.820159999999998</v>
      </c>
    </row>
    <row r="178" spans="1:26" x14ac:dyDescent="0.25">
      <c r="A178" s="19">
        <f t="shared" si="87"/>
        <v>176</v>
      </c>
      <c r="B178" s="19" t="s">
        <v>43</v>
      </c>
      <c r="C178" s="20" t="s">
        <v>27</v>
      </c>
      <c r="D178" s="19" t="s">
        <v>224</v>
      </c>
      <c r="E178" s="19" t="s">
        <v>203</v>
      </c>
      <c r="F178" s="19" t="s">
        <v>246</v>
      </c>
      <c r="G178" s="19" t="s">
        <v>187</v>
      </c>
      <c r="H178" s="19" t="s">
        <v>188</v>
      </c>
      <c r="I178" s="19" t="str">
        <f t="shared" si="86"/>
        <v>Unpaid North</v>
      </c>
      <c r="J178" s="19" t="str">
        <f t="shared" si="75"/>
        <v>UN</v>
      </c>
      <c r="K178" s="19" t="s">
        <v>3</v>
      </c>
      <c r="L178" s="19" t="s">
        <v>9</v>
      </c>
      <c r="M178" s="19" t="str">
        <f>K178&amp;" "&amp;L178</f>
        <v>Kiosk Medium</v>
      </c>
      <c r="N178" s="19" t="str">
        <f t="shared" si="76"/>
        <v>KM</v>
      </c>
      <c r="O178" s="19" t="s">
        <v>192</v>
      </c>
      <c r="P178" s="19" t="s">
        <v>193</v>
      </c>
      <c r="Q178" s="20" t="str">
        <f>B178&amp;"-"&amp;D178&amp;"-"&amp;F178&amp;"-"&amp;J178&amp;"-"&amp;N178&amp;"-"&amp;P178</f>
        <v>L2A-KW-CC-UN-KM-1A+B</v>
      </c>
      <c r="R178" s="20" t="str">
        <f t="shared" si="101"/>
        <v>UN-KM-1A+B</v>
      </c>
      <c r="S178" s="21">
        <v>1.5</v>
      </c>
      <c r="T178" s="21">
        <f>1.6*2</f>
        <v>3.2</v>
      </c>
      <c r="U178" s="22">
        <f>S178*T178</f>
        <v>4.8000000000000007</v>
      </c>
      <c r="V178" s="23">
        <v>0</v>
      </c>
      <c r="W178" s="22">
        <f>U178-V178</f>
        <v>4.8000000000000007</v>
      </c>
      <c r="X178" s="24">
        <f t="shared" si="102"/>
        <v>4.92</v>
      </c>
      <c r="Y178" s="24">
        <f t="shared" si="102"/>
        <v>10.496</v>
      </c>
      <c r="Z178" s="24">
        <f t="shared" si="77"/>
        <v>51.640319999999996</v>
      </c>
    </row>
    <row r="179" spans="1:26" x14ac:dyDescent="0.25">
      <c r="A179" s="25">
        <f t="shared" si="87"/>
        <v>177</v>
      </c>
      <c r="B179" s="25" t="s">
        <v>43</v>
      </c>
      <c r="C179" s="4" t="s">
        <v>27</v>
      </c>
      <c r="D179" s="25" t="s">
        <v>224</v>
      </c>
      <c r="E179" s="25" t="s">
        <v>203</v>
      </c>
      <c r="F179" s="25" t="s">
        <v>246</v>
      </c>
      <c r="G179" s="25" t="s">
        <v>204</v>
      </c>
      <c r="H179" s="25" t="s">
        <v>197</v>
      </c>
      <c r="I179" s="25" t="str">
        <f t="shared" si="86"/>
        <v>Paid Middle</v>
      </c>
      <c r="J179" s="25" t="str">
        <f t="shared" ref="J179:J242" si="103">LEFT(G179,1)&amp;LEFT(H179,1)</f>
        <v>PM</v>
      </c>
      <c r="K179" s="25" t="s">
        <v>3</v>
      </c>
      <c r="L179" s="25" t="s">
        <v>8</v>
      </c>
      <c r="M179" s="25" t="str">
        <f t="shared" ref="M179:M195" si="104">K179&amp;" "&amp;L179</f>
        <v>Kiosk Large</v>
      </c>
      <c r="N179" s="25" t="str">
        <f t="shared" ref="N179:N242" si="105">LEFT(K179,1)&amp;LEFT(L179,1)</f>
        <v>KL</v>
      </c>
      <c r="O179" s="25" t="s">
        <v>189</v>
      </c>
      <c r="P179" s="25" t="s">
        <v>190</v>
      </c>
      <c r="Q179" s="4" t="str">
        <f t="shared" ref="Q179:Q195" si="106">B179&amp;"-"&amp;D179&amp;"-"&amp;F179&amp;"-"&amp;J179&amp;"-"&amp;N179&amp;"-"&amp;P179</f>
        <v>L2A-KW-CC-PM-KL-1A</v>
      </c>
      <c r="R179" s="4" t="str">
        <f t="shared" si="101"/>
        <v>PM-KL-1A</v>
      </c>
      <c r="S179" s="26">
        <v>3</v>
      </c>
      <c r="T179" s="26">
        <v>3.1</v>
      </c>
      <c r="U179" s="27">
        <f t="shared" ref="U179:U189" si="107">S179*T179</f>
        <v>9.3000000000000007</v>
      </c>
      <c r="V179" s="28">
        <v>0</v>
      </c>
      <c r="W179" s="27">
        <f t="shared" ref="W179:W195" si="108">U179-V179</f>
        <v>9.3000000000000007</v>
      </c>
      <c r="X179" s="29">
        <f t="shared" si="102"/>
        <v>9.84</v>
      </c>
      <c r="Y179" s="29">
        <f t="shared" si="102"/>
        <v>10.167999999999999</v>
      </c>
      <c r="Z179" s="29">
        <f t="shared" ref="Z179:Z242" si="109">W179*Z$1</f>
        <v>100.05311999999999</v>
      </c>
    </row>
    <row r="180" spans="1:26" x14ac:dyDescent="0.25">
      <c r="A180" s="25">
        <f t="shared" si="87"/>
        <v>178</v>
      </c>
      <c r="B180" s="25" t="s">
        <v>43</v>
      </c>
      <c r="C180" s="4" t="s">
        <v>27</v>
      </c>
      <c r="D180" s="25" t="s">
        <v>224</v>
      </c>
      <c r="E180" s="25" t="s">
        <v>203</v>
      </c>
      <c r="F180" s="25" t="s">
        <v>246</v>
      </c>
      <c r="G180" s="25" t="s">
        <v>204</v>
      </c>
      <c r="H180" s="25" t="s">
        <v>197</v>
      </c>
      <c r="I180" s="25" t="str">
        <f t="shared" si="86"/>
        <v>Paid Middle</v>
      </c>
      <c r="J180" s="25" t="str">
        <f t="shared" si="103"/>
        <v>PM</v>
      </c>
      <c r="K180" s="25" t="s">
        <v>3</v>
      </c>
      <c r="L180" s="25" t="s">
        <v>8</v>
      </c>
      <c r="M180" s="25" t="str">
        <f t="shared" si="104"/>
        <v>Kiosk Large</v>
      </c>
      <c r="N180" s="25" t="str">
        <f t="shared" si="105"/>
        <v>KL</v>
      </c>
      <c r="O180" s="25" t="s">
        <v>189</v>
      </c>
      <c r="P180" s="25" t="s">
        <v>191</v>
      </c>
      <c r="Q180" s="4" t="str">
        <f t="shared" si="106"/>
        <v>L2A-KW-CC-PM-KL-1B</v>
      </c>
      <c r="R180" s="4" t="str">
        <f t="shared" si="101"/>
        <v>PM-KL-1B</v>
      </c>
      <c r="S180" s="26">
        <v>3</v>
      </c>
      <c r="T180" s="26">
        <v>3.1</v>
      </c>
      <c r="U180" s="27">
        <f t="shared" si="107"/>
        <v>9.3000000000000007</v>
      </c>
      <c r="V180" s="28">
        <v>0</v>
      </c>
      <c r="W180" s="27">
        <f t="shared" si="108"/>
        <v>9.3000000000000007</v>
      </c>
      <c r="X180" s="29">
        <f t="shared" si="102"/>
        <v>9.84</v>
      </c>
      <c r="Y180" s="29">
        <f t="shared" si="102"/>
        <v>10.167999999999999</v>
      </c>
      <c r="Z180" s="29">
        <f t="shared" si="109"/>
        <v>100.05311999999999</v>
      </c>
    </row>
    <row r="181" spans="1:26" x14ac:dyDescent="0.25">
      <c r="A181" s="25">
        <f t="shared" si="87"/>
        <v>179</v>
      </c>
      <c r="B181" s="25" t="s">
        <v>43</v>
      </c>
      <c r="C181" s="4" t="s">
        <v>27</v>
      </c>
      <c r="D181" s="25" t="s">
        <v>224</v>
      </c>
      <c r="E181" s="25" t="s">
        <v>203</v>
      </c>
      <c r="F181" s="25" t="s">
        <v>246</v>
      </c>
      <c r="G181" s="25" t="s">
        <v>204</v>
      </c>
      <c r="H181" s="25" t="s">
        <v>197</v>
      </c>
      <c r="I181" s="25" t="str">
        <f t="shared" si="86"/>
        <v>Paid Middle</v>
      </c>
      <c r="J181" s="25" t="str">
        <f t="shared" si="103"/>
        <v>PM</v>
      </c>
      <c r="K181" s="25" t="s">
        <v>3</v>
      </c>
      <c r="L181" s="25" t="s">
        <v>8</v>
      </c>
      <c r="M181" s="25" t="str">
        <f t="shared" si="104"/>
        <v>Kiosk Large</v>
      </c>
      <c r="N181" s="25" t="str">
        <f t="shared" si="105"/>
        <v>KL</v>
      </c>
      <c r="O181" s="25" t="s">
        <v>192</v>
      </c>
      <c r="P181" s="25" t="s">
        <v>193</v>
      </c>
      <c r="Q181" s="4" t="str">
        <f t="shared" si="106"/>
        <v>L2A-KW-CC-PM-KL-1A+B</v>
      </c>
      <c r="R181" s="4" t="str">
        <f t="shared" si="101"/>
        <v>PM-KL-1A+B</v>
      </c>
      <c r="S181" s="26">
        <v>3</v>
      </c>
      <c r="T181" s="26">
        <f>3.1*2</f>
        <v>6.2</v>
      </c>
      <c r="U181" s="27">
        <f t="shared" si="107"/>
        <v>18.600000000000001</v>
      </c>
      <c r="V181" s="28">
        <v>0</v>
      </c>
      <c r="W181" s="27">
        <f t="shared" si="108"/>
        <v>18.600000000000001</v>
      </c>
      <c r="X181" s="29">
        <f t="shared" si="102"/>
        <v>9.84</v>
      </c>
      <c r="Y181" s="29">
        <f t="shared" si="102"/>
        <v>20.335999999999999</v>
      </c>
      <c r="Z181" s="29">
        <f t="shared" si="109"/>
        <v>200.10623999999999</v>
      </c>
    </row>
    <row r="182" spans="1:26" x14ac:dyDescent="0.25">
      <c r="A182" s="25">
        <f t="shared" si="87"/>
        <v>180</v>
      </c>
      <c r="B182" s="25" t="s">
        <v>43</v>
      </c>
      <c r="C182" s="4" t="s">
        <v>27</v>
      </c>
      <c r="D182" s="25" t="s">
        <v>224</v>
      </c>
      <c r="E182" s="25" t="s">
        <v>203</v>
      </c>
      <c r="F182" s="25" t="s">
        <v>246</v>
      </c>
      <c r="G182" s="25" t="s">
        <v>204</v>
      </c>
      <c r="H182" s="25" t="s">
        <v>197</v>
      </c>
      <c r="I182" s="25" t="str">
        <f t="shared" si="86"/>
        <v>Paid Middle</v>
      </c>
      <c r="J182" s="25" t="str">
        <f t="shared" si="103"/>
        <v>PM</v>
      </c>
      <c r="K182" s="25" t="s">
        <v>3</v>
      </c>
      <c r="L182" s="25" t="s">
        <v>9</v>
      </c>
      <c r="M182" s="25" t="str">
        <f t="shared" si="104"/>
        <v>Kiosk Medium</v>
      </c>
      <c r="N182" s="25" t="str">
        <f t="shared" si="105"/>
        <v>KM</v>
      </c>
      <c r="O182" s="25" t="s">
        <v>189</v>
      </c>
      <c r="P182" s="25" t="s">
        <v>190</v>
      </c>
      <c r="Q182" s="4" t="str">
        <f t="shared" si="106"/>
        <v>L2A-KW-CC-PM-KM-1A</v>
      </c>
      <c r="R182" s="4" t="str">
        <f t="shared" si="101"/>
        <v>PM-KM-1A</v>
      </c>
      <c r="S182" s="26">
        <v>3</v>
      </c>
      <c r="T182" s="26">
        <v>1.55</v>
      </c>
      <c r="U182" s="27">
        <f t="shared" si="107"/>
        <v>4.6500000000000004</v>
      </c>
      <c r="V182" s="28">
        <v>0</v>
      </c>
      <c r="W182" s="27">
        <f t="shared" si="108"/>
        <v>4.6500000000000004</v>
      </c>
      <c r="X182" s="29">
        <f t="shared" si="102"/>
        <v>9.84</v>
      </c>
      <c r="Y182" s="29">
        <f t="shared" si="102"/>
        <v>5.0839999999999996</v>
      </c>
      <c r="Z182" s="29">
        <f t="shared" si="109"/>
        <v>50.026559999999996</v>
      </c>
    </row>
    <row r="183" spans="1:26" x14ac:dyDescent="0.25">
      <c r="A183" s="25">
        <f t="shared" si="87"/>
        <v>181</v>
      </c>
      <c r="B183" s="25" t="s">
        <v>43</v>
      </c>
      <c r="C183" s="4" t="s">
        <v>27</v>
      </c>
      <c r="D183" s="25" t="s">
        <v>224</v>
      </c>
      <c r="E183" s="25" t="s">
        <v>203</v>
      </c>
      <c r="F183" s="25" t="s">
        <v>246</v>
      </c>
      <c r="G183" s="25" t="s">
        <v>204</v>
      </c>
      <c r="H183" s="25" t="s">
        <v>197</v>
      </c>
      <c r="I183" s="25" t="str">
        <f t="shared" si="86"/>
        <v>Paid Middle</v>
      </c>
      <c r="J183" s="25" t="str">
        <f t="shared" si="103"/>
        <v>PM</v>
      </c>
      <c r="K183" s="25" t="s">
        <v>3</v>
      </c>
      <c r="L183" s="25" t="s">
        <v>9</v>
      </c>
      <c r="M183" s="25" t="str">
        <f t="shared" si="104"/>
        <v>Kiosk Medium</v>
      </c>
      <c r="N183" s="25" t="str">
        <f t="shared" si="105"/>
        <v>KM</v>
      </c>
      <c r="O183" s="25" t="s">
        <v>189</v>
      </c>
      <c r="P183" s="25" t="s">
        <v>191</v>
      </c>
      <c r="Q183" s="4" t="str">
        <f t="shared" si="106"/>
        <v>L2A-KW-CC-PM-KM-1B</v>
      </c>
      <c r="R183" s="4" t="str">
        <f t="shared" si="101"/>
        <v>PM-KM-1B</v>
      </c>
      <c r="S183" s="26">
        <v>3</v>
      </c>
      <c r="T183" s="26">
        <v>1.55</v>
      </c>
      <c r="U183" s="27">
        <f t="shared" si="107"/>
        <v>4.6500000000000004</v>
      </c>
      <c r="V183" s="28">
        <v>0</v>
      </c>
      <c r="W183" s="27">
        <f t="shared" si="108"/>
        <v>4.6500000000000004</v>
      </c>
      <c r="X183" s="29">
        <f t="shared" si="102"/>
        <v>9.84</v>
      </c>
      <c r="Y183" s="29">
        <f t="shared" si="102"/>
        <v>5.0839999999999996</v>
      </c>
      <c r="Z183" s="29">
        <f t="shared" si="109"/>
        <v>50.026559999999996</v>
      </c>
    </row>
    <row r="184" spans="1:26" x14ac:dyDescent="0.25">
      <c r="A184" s="25">
        <f t="shared" si="87"/>
        <v>182</v>
      </c>
      <c r="B184" s="25" t="s">
        <v>43</v>
      </c>
      <c r="C184" s="4" t="s">
        <v>27</v>
      </c>
      <c r="D184" s="25" t="s">
        <v>224</v>
      </c>
      <c r="E184" s="25" t="s">
        <v>203</v>
      </c>
      <c r="F184" s="25" t="s">
        <v>246</v>
      </c>
      <c r="G184" s="25" t="s">
        <v>204</v>
      </c>
      <c r="H184" s="25" t="s">
        <v>197</v>
      </c>
      <c r="I184" s="25" t="str">
        <f t="shared" si="86"/>
        <v>Paid Middle</v>
      </c>
      <c r="J184" s="25" t="str">
        <f t="shared" si="103"/>
        <v>PM</v>
      </c>
      <c r="K184" s="25" t="s">
        <v>3</v>
      </c>
      <c r="L184" s="25" t="s">
        <v>9</v>
      </c>
      <c r="M184" s="25" t="str">
        <f t="shared" si="104"/>
        <v>Kiosk Medium</v>
      </c>
      <c r="N184" s="25" t="str">
        <f t="shared" si="105"/>
        <v>KM</v>
      </c>
      <c r="O184" s="25" t="s">
        <v>189</v>
      </c>
      <c r="P184" s="25" t="s">
        <v>194</v>
      </c>
      <c r="Q184" s="4" t="str">
        <f t="shared" si="106"/>
        <v>L2A-KW-CC-PM-KM-1C</v>
      </c>
      <c r="R184" s="4" t="str">
        <f t="shared" si="101"/>
        <v>PM-KM-1C</v>
      </c>
      <c r="S184" s="26">
        <v>3</v>
      </c>
      <c r="T184" s="26">
        <v>1.55</v>
      </c>
      <c r="U184" s="27">
        <f t="shared" si="107"/>
        <v>4.6500000000000004</v>
      </c>
      <c r="V184" s="28">
        <v>0</v>
      </c>
      <c r="W184" s="27">
        <f t="shared" si="108"/>
        <v>4.6500000000000004</v>
      </c>
      <c r="X184" s="29">
        <f t="shared" si="102"/>
        <v>9.84</v>
      </c>
      <c r="Y184" s="29">
        <f t="shared" si="102"/>
        <v>5.0839999999999996</v>
      </c>
      <c r="Z184" s="29">
        <f t="shared" si="109"/>
        <v>50.026559999999996</v>
      </c>
    </row>
    <row r="185" spans="1:26" x14ac:dyDescent="0.25">
      <c r="A185" s="25">
        <f t="shared" si="87"/>
        <v>183</v>
      </c>
      <c r="B185" s="25" t="s">
        <v>43</v>
      </c>
      <c r="C185" s="4" t="s">
        <v>27</v>
      </c>
      <c r="D185" s="25" t="s">
        <v>224</v>
      </c>
      <c r="E185" s="25" t="s">
        <v>203</v>
      </c>
      <c r="F185" s="25" t="s">
        <v>246</v>
      </c>
      <c r="G185" s="25" t="s">
        <v>204</v>
      </c>
      <c r="H185" s="25" t="s">
        <v>197</v>
      </c>
      <c r="I185" s="25" t="str">
        <f t="shared" si="86"/>
        <v>Paid Middle</v>
      </c>
      <c r="J185" s="25" t="str">
        <f t="shared" si="103"/>
        <v>PM</v>
      </c>
      <c r="K185" s="25" t="s">
        <v>3</v>
      </c>
      <c r="L185" s="25" t="s">
        <v>9</v>
      </c>
      <c r="M185" s="25" t="str">
        <f t="shared" si="104"/>
        <v>Kiosk Medium</v>
      </c>
      <c r="N185" s="25" t="str">
        <f t="shared" si="105"/>
        <v>KM</v>
      </c>
      <c r="O185" s="25" t="s">
        <v>189</v>
      </c>
      <c r="P185" s="25" t="s">
        <v>195</v>
      </c>
      <c r="Q185" s="4" t="str">
        <f t="shared" si="106"/>
        <v>L2A-KW-CC-PM-KM-1D</v>
      </c>
      <c r="R185" s="4" t="str">
        <f t="shared" si="101"/>
        <v>PM-KM-1D</v>
      </c>
      <c r="S185" s="26">
        <v>3</v>
      </c>
      <c r="T185" s="26">
        <v>1.55</v>
      </c>
      <c r="U185" s="27">
        <f t="shared" si="107"/>
        <v>4.6500000000000004</v>
      </c>
      <c r="V185" s="28">
        <v>0</v>
      </c>
      <c r="W185" s="27">
        <f t="shared" si="108"/>
        <v>4.6500000000000004</v>
      </c>
      <c r="X185" s="29">
        <f t="shared" si="102"/>
        <v>9.84</v>
      </c>
      <c r="Y185" s="29">
        <f t="shared" si="102"/>
        <v>5.0839999999999996</v>
      </c>
      <c r="Z185" s="29">
        <f t="shared" si="109"/>
        <v>50.026559999999996</v>
      </c>
    </row>
    <row r="186" spans="1:26" x14ac:dyDescent="0.25">
      <c r="A186" s="25">
        <f t="shared" si="87"/>
        <v>184</v>
      </c>
      <c r="B186" s="25" t="s">
        <v>43</v>
      </c>
      <c r="C186" s="4" t="s">
        <v>27</v>
      </c>
      <c r="D186" s="25" t="s">
        <v>224</v>
      </c>
      <c r="E186" s="25" t="s">
        <v>203</v>
      </c>
      <c r="F186" s="25" t="s">
        <v>246</v>
      </c>
      <c r="G186" s="25" t="s">
        <v>204</v>
      </c>
      <c r="H186" s="25" t="s">
        <v>197</v>
      </c>
      <c r="I186" s="25" t="str">
        <f t="shared" si="86"/>
        <v>Paid Middle</v>
      </c>
      <c r="J186" s="25" t="str">
        <f t="shared" si="103"/>
        <v>PM</v>
      </c>
      <c r="K186" s="25" t="s">
        <v>3</v>
      </c>
      <c r="L186" s="25" t="s">
        <v>8</v>
      </c>
      <c r="M186" s="25" t="str">
        <f t="shared" si="104"/>
        <v>Kiosk Large</v>
      </c>
      <c r="N186" s="25" t="str">
        <f t="shared" si="105"/>
        <v>KL</v>
      </c>
      <c r="O186" s="25" t="s">
        <v>192</v>
      </c>
      <c r="P186" s="25" t="s">
        <v>196</v>
      </c>
      <c r="Q186" s="4" t="str">
        <f t="shared" si="106"/>
        <v>L2A-KW-CC-PM-KL-1AtoD</v>
      </c>
      <c r="R186" s="4" t="str">
        <f t="shared" si="101"/>
        <v>PM-KL-1AtoD</v>
      </c>
      <c r="S186" s="26">
        <v>3</v>
      </c>
      <c r="T186" s="26">
        <f>1.55*4</f>
        <v>6.2</v>
      </c>
      <c r="U186" s="27">
        <f t="shared" si="107"/>
        <v>18.600000000000001</v>
      </c>
      <c r="V186" s="28">
        <v>0</v>
      </c>
      <c r="W186" s="27">
        <f t="shared" si="108"/>
        <v>18.600000000000001</v>
      </c>
      <c r="X186" s="29">
        <f t="shared" si="102"/>
        <v>9.84</v>
      </c>
      <c r="Y186" s="29">
        <f t="shared" si="102"/>
        <v>20.335999999999999</v>
      </c>
      <c r="Z186" s="29">
        <f t="shared" si="109"/>
        <v>200.10623999999999</v>
      </c>
    </row>
    <row r="187" spans="1:26" x14ac:dyDescent="0.25">
      <c r="A187" s="25">
        <f t="shared" si="87"/>
        <v>185</v>
      </c>
      <c r="B187" s="25" t="s">
        <v>43</v>
      </c>
      <c r="C187" s="4" t="s">
        <v>27</v>
      </c>
      <c r="D187" s="25" t="s">
        <v>224</v>
      </c>
      <c r="E187" s="25" t="s">
        <v>203</v>
      </c>
      <c r="F187" s="25" t="s">
        <v>246</v>
      </c>
      <c r="G187" s="25" t="s">
        <v>204</v>
      </c>
      <c r="H187" s="25" t="s">
        <v>197</v>
      </c>
      <c r="I187" s="25" t="str">
        <f t="shared" si="86"/>
        <v>Paid Middle</v>
      </c>
      <c r="J187" s="25" t="str">
        <f t="shared" si="103"/>
        <v>PM</v>
      </c>
      <c r="K187" s="25" t="s">
        <v>3</v>
      </c>
      <c r="L187" s="25" t="s">
        <v>8</v>
      </c>
      <c r="M187" s="25" t="str">
        <f t="shared" si="104"/>
        <v>Kiosk Large</v>
      </c>
      <c r="N187" s="25" t="str">
        <f t="shared" si="105"/>
        <v>KL</v>
      </c>
      <c r="O187" s="25" t="s">
        <v>189</v>
      </c>
      <c r="P187" s="25" t="s">
        <v>199</v>
      </c>
      <c r="Q187" s="4" t="str">
        <f t="shared" si="106"/>
        <v>L2A-KW-CC-PM-KL-2A</v>
      </c>
      <c r="R187" s="4" t="str">
        <f t="shared" si="101"/>
        <v>PM-KL-2A</v>
      </c>
      <c r="S187" s="26">
        <v>3</v>
      </c>
      <c r="T187" s="26">
        <v>3.1</v>
      </c>
      <c r="U187" s="27">
        <f t="shared" si="107"/>
        <v>9.3000000000000007</v>
      </c>
      <c r="V187" s="28">
        <v>0</v>
      </c>
      <c r="W187" s="27">
        <f t="shared" si="108"/>
        <v>9.3000000000000007</v>
      </c>
      <c r="X187" s="29">
        <f t="shared" si="102"/>
        <v>9.84</v>
      </c>
      <c r="Y187" s="29">
        <f t="shared" si="102"/>
        <v>10.167999999999999</v>
      </c>
      <c r="Z187" s="29">
        <f t="shared" si="109"/>
        <v>100.05311999999999</v>
      </c>
    </row>
    <row r="188" spans="1:26" x14ac:dyDescent="0.25">
      <c r="A188" s="25">
        <f t="shared" si="87"/>
        <v>186</v>
      </c>
      <c r="B188" s="25" t="s">
        <v>43</v>
      </c>
      <c r="C188" s="4" t="s">
        <v>27</v>
      </c>
      <c r="D188" s="25" t="s">
        <v>224</v>
      </c>
      <c r="E188" s="25" t="s">
        <v>203</v>
      </c>
      <c r="F188" s="25" t="s">
        <v>246</v>
      </c>
      <c r="G188" s="25" t="s">
        <v>204</v>
      </c>
      <c r="H188" s="25" t="s">
        <v>197</v>
      </c>
      <c r="I188" s="25" t="str">
        <f t="shared" si="86"/>
        <v>Paid Middle</v>
      </c>
      <c r="J188" s="25" t="str">
        <f t="shared" si="103"/>
        <v>PM</v>
      </c>
      <c r="K188" s="25" t="s">
        <v>3</v>
      </c>
      <c r="L188" s="25" t="s">
        <v>8</v>
      </c>
      <c r="M188" s="25" t="str">
        <f t="shared" si="104"/>
        <v>Kiosk Large</v>
      </c>
      <c r="N188" s="25" t="str">
        <f t="shared" si="105"/>
        <v>KL</v>
      </c>
      <c r="O188" s="25" t="s">
        <v>189</v>
      </c>
      <c r="P188" s="25" t="s">
        <v>200</v>
      </c>
      <c r="Q188" s="4" t="str">
        <f t="shared" si="106"/>
        <v>L2A-KW-CC-PM-KL-2B</v>
      </c>
      <c r="R188" s="4" t="str">
        <f t="shared" si="101"/>
        <v>PM-KL-2B</v>
      </c>
      <c r="S188" s="26">
        <v>3</v>
      </c>
      <c r="T188" s="26">
        <v>3.1</v>
      </c>
      <c r="U188" s="27">
        <f t="shared" si="107"/>
        <v>9.3000000000000007</v>
      </c>
      <c r="V188" s="28">
        <v>0</v>
      </c>
      <c r="W188" s="27">
        <f t="shared" si="108"/>
        <v>9.3000000000000007</v>
      </c>
      <c r="X188" s="29">
        <f t="shared" si="102"/>
        <v>9.84</v>
      </c>
      <c r="Y188" s="29">
        <f t="shared" si="102"/>
        <v>10.167999999999999</v>
      </c>
      <c r="Z188" s="29">
        <f t="shared" si="109"/>
        <v>100.05311999999999</v>
      </c>
    </row>
    <row r="189" spans="1:26" x14ac:dyDescent="0.25">
      <c r="A189" s="25">
        <f t="shared" si="87"/>
        <v>187</v>
      </c>
      <c r="B189" s="25" t="s">
        <v>43</v>
      </c>
      <c r="C189" s="4" t="s">
        <v>27</v>
      </c>
      <c r="D189" s="25" t="s">
        <v>224</v>
      </c>
      <c r="E189" s="25" t="s">
        <v>203</v>
      </c>
      <c r="F189" s="25" t="s">
        <v>246</v>
      </c>
      <c r="G189" s="25" t="s">
        <v>204</v>
      </c>
      <c r="H189" s="25" t="s">
        <v>197</v>
      </c>
      <c r="I189" s="25" t="str">
        <f t="shared" si="86"/>
        <v>Paid Middle</v>
      </c>
      <c r="J189" s="25" t="str">
        <f t="shared" si="103"/>
        <v>PM</v>
      </c>
      <c r="K189" s="25" t="s">
        <v>3</v>
      </c>
      <c r="L189" s="25" t="s">
        <v>8</v>
      </c>
      <c r="M189" s="25" t="str">
        <f t="shared" si="104"/>
        <v>Kiosk Large</v>
      </c>
      <c r="N189" s="25" t="str">
        <f t="shared" si="105"/>
        <v>KL</v>
      </c>
      <c r="O189" s="25" t="s">
        <v>192</v>
      </c>
      <c r="P189" s="25" t="s">
        <v>201</v>
      </c>
      <c r="Q189" s="4" t="str">
        <f t="shared" si="106"/>
        <v>L2A-KW-CC-PM-KL-2A+B</v>
      </c>
      <c r="R189" s="4" t="str">
        <f t="shared" si="101"/>
        <v>PM-KL-2A+B</v>
      </c>
      <c r="S189" s="26">
        <v>3</v>
      </c>
      <c r="T189" s="26">
        <f>3.1*2</f>
        <v>6.2</v>
      </c>
      <c r="U189" s="27">
        <f t="shared" si="107"/>
        <v>18.600000000000001</v>
      </c>
      <c r="V189" s="28">
        <v>0</v>
      </c>
      <c r="W189" s="27">
        <f t="shared" si="108"/>
        <v>18.600000000000001</v>
      </c>
      <c r="X189" s="29">
        <f t="shared" si="102"/>
        <v>9.84</v>
      </c>
      <c r="Y189" s="29">
        <f t="shared" si="102"/>
        <v>20.335999999999999</v>
      </c>
      <c r="Z189" s="29">
        <f t="shared" si="109"/>
        <v>200.10623999999999</v>
      </c>
    </row>
    <row r="190" spans="1:26" x14ac:dyDescent="0.25">
      <c r="A190" s="19">
        <f t="shared" si="87"/>
        <v>188</v>
      </c>
      <c r="B190" s="19" t="s">
        <v>43</v>
      </c>
      <c r="C190" s="20" t="s">
        <v>27</v>
      </c>
      <c r="D190" s="19" t="s">
        <v>224</v>
      </c>
      <c r="E190" s="19" t="s">
        <v>203</v>
      </c>
      <c r="F190" s="19" t="s">
        <v>246</v>
      </c>
      <c r="G190" s="19" t="s">
        <v>187</v>
      </c>
      <c r="H190" s="19" t="s">
        <v>198</v>
      </c>
      <c r="I190" s="19" t="str">
        <f t="shared" si="86"/>
        <v>Unpaid South</v>
      </c>
      <c r="J190" s="19" t="str">
        <f t="shared" si="103"/>
        <v>US</v>
      </c>
      <c r="K190" s="19" t="s">
        <v>4</v>
      </c>
      <c r="L190" s="19" t="s">
        <v>6</v>
      </c>
      <c r="M190" s="19" t="str">
        <f t="shared" si="104"/>
        <v>Block Small</v>
      </c>
      <c r="N190" s="19" t="str">
        <f t="shared" si="105"/>
        <v>BS</v>
      </c>
      <c r="O190" s="19" t="s">
        <v>189</v>
      </c>
      <c r="P190" s="19" t="s">
        <v>190</v>
      </c>
      <c r="Q190" s="20" t="str">
        <f t="shared" si="106"/>
        <v>L2A-KW-CC-US-BS-1A</v>
      </c>
      <c r="R190" s="20" t="str">
        <f t="shared" si="101"/>
        <v>US-BS-1A</v>
      </c>
      <c r="S190" s="21">
        <v>5.01</v>
      </c>
      <c r="T190" s="21">
        <v>13.039</v>
      </c>
      <c r="U190" s="24">
        <f t="shared" ref="U190:U195" si="110">S190*T190</f>
        <v>65.325389999999999</v>
      </c>
      <c r="V190" s="23">
        <v>0</v>
      </c>
      <c r="W190" s="24">
        <f t="shared" si="108"/>
        <v>65.325389999999999</v>
      </c>
      <c r="X190" s="24">
        <f t="shared" si="102"/>
        <v>16.432799999999997</v>
      </c>
      <c r="Y190" s="24">
        <f t="shared" si="102"/>
        <v>42.767919999999997</v>
      </c>
      <c r="Z190" s="24">
        <f t="shared" si="109"/>
        <v>702.79667577599992</v>
      </c>
    </row>
    <row r="191" spans="1:26" x14ac:dyDescent="0.25">
      <c r="A191" s="19">
        <f t="shared" si="87"/>
        <v>189</v>
      </c>
      <c r="B191" s="19" t="s">
        <v>43</v>
      </c>
      <c r="C191" s="20" t="s">
        <v>27</v>
      </c>
      <c r="D191" s="19" t="s">
        <v>224</v>
      </c>
      <c r="E191" s="19" t="s">
        <v>203</v>
      </c>
      <c r="F191" s="19" t="s">
        <v>246</v>
      </c>
      <c r="G191" s="19" t="s">
        <v>187</v>
      </c>
      <c r="H191" s="19" t="s">
        <v>198</v>
      </c>
      <c r="I191" s="19" t="str">
        <f t="shared" si="86"/>
        <v>Unpaid South</v>
      </c>
      <c r="J191" s="19" t="str">
        <f t="shared" si="103"/>
        <v>US</v>
      </c>
      <c r="K191" s="19" t="s">
        <v>4</v>
      </c>
      <c r="L191" s="19" t="s">
        <v>6</v>
      </c>
      <c r="M191" s="19" t="str">
        <f t="shared" si="104"/>
        <v>Block Small</v>
      </c>
      <c r="N191" s="19" t="str">
        <f t="shared" si="105"/>
        <v>BS</v>
      </c>
      <c r="O191" s="19" t="s">
        <v>189</v>
      </c>
      <c r="P191" s="19" t="s">
        <v>191</v>
      </c>
      <c r="Q191" s="20" t="str">
        <f t="shared" si="106"/>
        <v>L2A-KW-CC-US-BS-1B</v>
      </c>
      <c r="R191" s="20" t="str">
        <f t="shared" si="101"/>
        <v>US-BS-1B</v>
      </c>
      <c r="S191" s="21">
        <v>5.335</v>
      </c>
      <c r="T191" s="21">
        <v>8.74</v>
      </c>
      <c r="U191" s="24">
        <f t="shared" si="110"/>
        <v>46.627900000000004</v>
      </c>
      <c r="V191" s="23">
        <v>3.95</v>
      </c>
      <c r="W191" s="24">
        <f t="shared" si="108"/>
        <v>42.677900000000001</v>
      </c>
      <c r="X191" s="24">
        <f t="shared" ref="X191:Y195" si="111">S191*X$1</f>
        <v>17.498799999999999</v>
      </c>
      <c r="Y191" s="24">
        <f t="shared" si="111"/>
        <v>28.667199999999998</v>
      </c>
      <c r="Z191" s="24">
        <f t="shared" si="109"/>
        <v>459.14591935999994</v>
      </c>
    </row>
    <row r="192" spans="1:26" x14ac:dyDescent="0.25">
      <c r="A192" s="19">
        <f t="shared" si="87"/>
        <v>190</v>
      </c>
      <c r="B192" s="19" t="s">
        <v>43</v>
      </c>
      <c r="C192" s="20" t="s">
        <v>27</v>
      </c>
      <c r="D192" s="19" t="s">
        <v>224</v>
      </c>
      <c r="E192" s="19" t="s">
        <v>203</v>
      </c>
      <c r="F192" s="19" t="s">
        <v>246</v>
      </c>
      <c r="G192" s="19" t="s">
        <v>187</v>
      </c>
      <c r="H192" s="19" t="s">
        <v>198</v>
      </c>
      <c r="I192" s="19" t="str">
        <f t="shared" si="86"/>
        <v>Unpaid South</v>
      </c>
      <c r="J192" s="19" t="str">
        <f t="shared" si="103"/>
        <v>US</v>
      </c>
      <c r="K192" s="19" t="s">
        <v>4</v>
      </c>
      <c r="L192" s="19" t="s">
        <v>6</v>
      </c>
      <c r="M192" s="19" t="str">
        <f t="shared" si="104"/>
        <v>Block Small</v>
      </c>
      <c r="N192" s="19" t="str">
        <f t="shared" si="105"/>
        <v>BS</v>
      </c>
      <c r="O192" s="19" t="s">
        <v>192</v>
      </c>
      <c r="P192" s="19" t="s">
        <v>193</v>
      </c>
      <c r="Q192" s="20" t="str">
        <f t="shared" si="106"/>
        <v>L2A-KW-CC-US-BS-1A+B</v>
      </c>
      <c r="R192" s="20" t="str">
        <f t="shared" si="101"/>
        <v>US-BS-1A+B</v>
      </c>
      <c r="S192" s="21">
        <f>5.01+5.335</f>
        <v>10.344999999999999</v>
      </c>
      <c r="T192" s="21">
        <f>13.039+8.74</f>
        <v>21.779</v>
      </c>
      <c r="U192" s="24">
        <f t="shared" si="110"/>
        <v>225.30375499999997</v>
      </c>
      <c r="V192" s="23">
        <v>3.95</v>
      </c>
      <c r="W192" s="24">
        <f t="shared" si="108"/>
        <v>221.35375499999998</v>
      </c>
      <c r="X192" s="24">
        <f t="shared" si="111"/>
        <v>33.931599999999996</v>
      </c>
      <c r="Y192" s="24">
        <f t="shared" si="111"/>
        <v>71.435119999999998</v>
      </c>
      <c r="Z192" s="24">
        <f t="shared" si="109"/>
        <v>2381.4122377919994</v>
      </c>
    </row>
    <row r="193" spans="1:26" x14ac:dyDescent="0.25">
      <c r="A193" s="19">
        <f t="shared" si="87"/>
        <v>191</v>
      </c>
      <c r="B193" s="19" t="s">
        <v>43</v>
      </c>
      <c r="C193" s="20" t="s">
        <v>27</v>
      </c>
      <c r="D193" s="19" t="s">
        <v>224</v>
      </c>
      <c r="E193" s="19" t="s">
        <v>203</v>
      </c>
      <c r="F193" s="19" t="s">
        <v>246</v>
      </c>
      <c r="G193" s="19" t="s">
        <v>187</v>
      </c>
      <c r="H193" s="19" t="s">
        <v>198</v>
      </c>
      <c r="I193" s="19" t="str">
        <f t="shared" si="86"/>
        <v>Unpaid South</v>
      </c>
      <c r="J193" s="19" t="str">
        <f t="shared" si="103"/>
        <v>US</v>
      </c>
      <c r="K193" s="19" t="s">
        <v>3</v>
      </c>
      <c r="L193" s="19" t="s">
        <v>6</v>
      </c>
      <c r="M193" s="19" t="str">
        <f t="shared" si="104"/>
        <v>Kiosk Small</v>
      </c>
      <c r="N193" s="19" t="str">
        <f t="shared" si="105"/>
        <v>KS</v>
      </c>
      <c r="O193" s="19" t="s">
        <v>189</v>
      </c>
      <c r="P193" s="19" t="s">
        <v>190</v>
      </c>
      <c r="Q193" s="20" t="str">
        <f t="shared" si="106"/>
        <v>L2A-KW-CC-US-KS-1A</v>
      </c>
      <c r="R193" s="20" t="str">
        <f t="shared" si="101"/>
        <v>US-KS-1A</v>
      </c>
      <c r="S193" s="21">
        <v>1.5</v>
      </c>
      <c r="T193" s="21">
        <v>1.6</v>
      </c>
      <c r="U193" s="22">
        <f t="shared" si="110"/>
        <v>2.4000000000000004</v>
      </c>
      <c r="V193" s="23">
        <v>0</v>
      </c>
      <c r="W193" s="22">
        <f t="shared" si="108"/>
        <v>2.4000000000000004</v>
      </c>
      <c r="X193" s="24">
        <f t="shared" si="111"/>
        <v>4.92</v>
      </c>
      <c r="Y193" s="24">
        <f t="shared" si="111"/>
        <v>5.2480000000000002</v>
      </c>
      <c r="Z193" s="24">
        <f t="shared" si="109"/>
        <v>25.820159999999998</v>
      </c>
    </row>
    <row r="194" spans="1:26" x14ac:dyDescent="0.25">
      <c r="A194" s="19">
        <f t="shared" si="87"/>
        <v>192</v>
      </c>
      <c r="B194" s="19" t="s">
        <v>43</v>
      </c>
      <c r="C194" s="20" t="s">
        <v>27</v>
      </c>
      <c r="D194" s="19" t="s">
        <v>224</v>
      </c>
      <c r="E194" s="19" t="s">
        <v>203</v>
      </c>
      <c r="F194" s="19" t="s">
        <v>246</v>
      </c>
      <c r="G194" s="19" t="s">
        <v>187</v>
      </c>
      <c r="H194" s="19" t="s">
        <v>198</v>
      </c>
      <c r="I194" s="19" t="str">
        <f t="shared" si="86"/>
        <v>Unpaid South</v>
      </c>
      <c r="J194" s="19" t="str">
        <f t="shared" si="103"/>
        <v>US</v>
      </c>
      <c r="K194" s="19" t="s">
        <v>3</v>
      </c>
      <c r="L194" s="19" t="s">
        <v>6</v>
      </c>
      <c r="M194" s="19" t="str">
        <f t="shared" si="104"/>
        <v>Kiosk Small</v>
      </c>
      <c r="N194" s="19" t="str">
        <f t="shared" si="105"/>
        <v>KS</v>
      </c>
      <c r="O194" s="19" t="s">
        <v>189</v>
      </c>
      <c r="P194" s="19" t="s">
        <v>191</v>
      </c>
      <c r="Q194" s="20" t="str">
        <f t="shared" si="106"/>
        <v>L2A-KW-CC-US-KS-1B</v>
      </c>
      <c r="R194" s="20" t="str">
        <f t="shared" si="101"/>
        <v>US-KS-1B</v>
      </c>
      <c r="S194" s="21">
        <v>1.5</v>
      </c>
      <c r="T194" s="21">
        <v>1.6</v>
      </c>
      <c r="U194" s="22">
        <f t="shared" si="110"/>
        <v>2.4000000000000004</v>
      </c>
      <c r="V194" s="23">
        <v>0</v>
      </c>
      <c r="W194" s="22">
        <f t="shared" si="108"/>
        <v>2.4000000000000004</v>
      </c>
      <c r="X194" s="24">
        <f t="shared" si="111"/>
        <v>4.92</v>
      </c>
      <c r="Y194" s="24">
        <f t="shared" si="111"/>
        <v>5.2480000000000002</v>
      </c>
      <c r="Z194" s="24">
        <f t="shared" si="109"/>
        <v>25.820159999999998</v>
      </c>
    </row>
    <row r="195" spans="1:26" x14ac:dyDescent="0.25">
      <c r="A195" s="19">
        <f t="shared" si="87"/>
        <v>193</v>
      </c>
      <c r="B195" s="19" t="s">
        <v>43</v>
      </c>
      <c r="C195" s="20" t="s">
        <v>27</v>
      </c>
      <c r="D195" s="19" t="s">
        <v>224</v>
      </c>
      <c r="E195" s="19" t="s">
        <v>203</v>
      </c>
      <c r="F195" s="19" t="s">
        <v>246</v>
      </c>
      <c r="G195" s="19" t="s">
        <v>187</v>
      </c>
      <c r="H195" s="19" t="s">
        <v>198</v>
      </c>
      <c r="I195" s="19" t="str">
        <f t="shared" si="86"/>
        <v>Unpaid South</v>
      </c>
      <c r="J195" s="19" t="str">
        <f t="shared" si="103"/>
        <v>US</v>
      </c>
      <c r="K195" s="19" t="s">
        <v>3</v>
      </c>
      <c r="L195" s="19" t="s">
        <v>9</v>
      </c>
      <c r="M195" s="19" t="str">
        <f t="shared" si="104"/>
        <v>Kiosk Medium</v>
      </c>
      <c r="N195" s="19" t="str">
        <f t="shared" si="105"/>
        <v>KM</v>
      </c>
      <c r="O195" s="19" t="s">
        <v>192</v>
      </c>
      <c r="P195" s="19" t="s">
        <v>193</v>
      </c>
      <c r="Q195" s="20" t="str">
        <f t="shared" si="106"/>
        <v>L2A-KW-CC-US-KM-1A+B</v>
      </c>
      <c r="R195" s="20" t="str">
        <f t="shared" si="101"/>
        <v>US-KM-1A+B</v>
      </c>
      <c r="S195" s="21">
        <v>1.5</v>
      </c>
      <c r="T195" s="21">
        <f>1.6*2</f>
        <v>3.2</v>
      </c>
      <c r="U195" s="22">
        <f t="shared" si="110"/>
        <v>4.8000000000000007</v>
      </c>
      <c r="V195" s="23">
        <v>0</v>
      </c>
      <c r="W195" s="22">
        <f t="shared" si="108"/>
        <v>4.8000000000000007</v>
      </c>
      <c r="X195" s="24">
        <f t="shared" si="111"/>
        <v>4.92</v>
      </c>
      <c r="Y195" s="24">
        <f t="shared" si="111"/>
        <v>10.496</v>
      </c>
      <c r="Z195" s="24">
        <f t="shared" si="109"/>
        <v>51.640319999999996</v>
      </c>
    </row>
    <row r="196" spans="1:26" x14ac:dyDescent="0.25">
      <c r="A196" s="1">
        <f t="shared" si="87"/>
        <v>194</v>
      </c>
      <c r="S196" s="8"/>
      <c r="T196" s="8"/>
      <c r="V196" s="18"/>
    </row>
    <row r="197" spans="1:26" x14ac:dyDescent="0.25">
      <c r="A197" s="19">
        <f t="shared" si="87"/>
        <v>195</v>
      </c>
      <c r="B197" s="19" t="s">
        <v>43</v>
      </c>
      <c r="C197" s="20" t="s">
        <v>36</v>
      </c>
      <c r="D197" s="19" t="s">
        <v>225</v>
      </c>
      <c r="E197" s="19" t="s">
        <v>203</v>
      </c>
      <c r="F197" s="19" t="s">
        <v>246</v>
      </c>
      <c r="G197" s="19" t="s">
        <v>187</v>
      </c>
      <c r="H197" s="19" t="s">
        <v>188</v>
      </c>
      <c r="I197" s="19" t="str">
        <f t="shared" si="86"/>
        <v>Unpaid North</v>
      </c>
      <c r="J197" s="19" t="str">
        <f t="shared" si="103"/>
        <v>UN</v>
      </c>
      <c r="K197" s="19" t="s">
        <v>3</v>
      </c>
      <c r="L197" s="19" t="s">
        <v>8</v>
      </c>
      <c r="M197" s="19" t="str">
        <f>K197&amp;" "&amp;L197</f>
        <v>Kiosk Large</v>
      </c>
      <c r="N197" s="19" t="str">
        <f t="shared" si="105"/>
        <v>KL</v>
      </c>
      <c r="O197" s="19" t="s">
        <v>189</v>
      </c>
      <c r="P197" s="19">
        <v>1</v>
      </c>
      <c r="Q197" s="20" t="str">
        <f>B197&amp;"-"&amp;D197&amp;"-"&amp;F197&amp;"-"&amp;J197&amp;"-"&amp;N197&amp;"-"&amp;P197</f>
        <v>L2A-PE-CC-UN-KL-1</v>
      </c>
      <c r="R197" s="20" t="str">
        <f t="shared" ref="R197:R211" si="112">J197&amp;"-"&amp;N197&amp;"-"&amp;P197</f>
        <v>UN-KL-1</v>
      </c>
      <c r="S197" s="21">
        <v>2</v>
      </c>
      <c r="T197" s="21">
        <v>3</v>
      </c>
      <c r="U197" s="22">
        <f>S197*T197</f>
        <v>6</v>
      </c>
      <c r="V197" s="23">
        <v>0</v>
      </c>
      <c r="W197" s="22">
        <f>U197-V197</f>
        <v>6</v>
      </c>
      <c r="X197" s="24">
        <f t="shared" ref="X197:Y211" si="113">S197*X$1</f>
        <v>6.56</v>
      </c>
      <c r="Y197" s="24">
        <f t="shared" si="113"/>
        <v>9.84</v>
      </c>
      <c r="Z197" s="24">
        <f t="shared" si="109"/>
        <v>64.550399999999996</v>
      </c>
    </row>
    <row r="198" spans="1:26" x14ac:dyDescent="0.25">
      <c r="A198" s="19">
        <f t="shared" si="87"/>
        <v>196</v>
      </c>
      <c r="B198" s="19" t="s">
        <v>43</v>
      </c>
      <c r="C198" s="20" t="s">
        <v>36</v>
      </c>
      <c r="D198" s="19" t="s">
        <v>225</v>
      </c>
      <c r="E198" s="19" t="s">
        <v>203</v>
      </c>
      <c r="F198" s="19" t="s">
        <v>246</v>
      </c>
      <c r="G198" s="19" t="s">
        <v>187</v>
      </c>
      <c r="H198" s="19" t="s">
        <v>188</v>
      </c>
      <c r="I198" s="19" t="str">
        <f t="shared" si="86"/>
        <v>Unpaid North</v>
      </c>
      <c r="J198" s="19" t="str">
        <f t="shared" si="103"/>
        <v>UN</v>
      </c>
      <c r="K198" s="19" t="s">
        <v>3</v>
      </c>
      <c r="L198" s="19" t="s">
        <v>6</v>
      </c>
      <c r="M198" s="19" t="str">
        <f>K198&amp;" "&amp;L198</f>
        <v>Kiosk Small</v>
      </c>
      <c r="N198" s="19" t="str">
        <f t="shared" si="105"/>
        <v>KS</v>
      </c>
      <c r="O198" s="19" t="s">
        <v>189</v>
      </c>
      <c r="P198" s="19">
        <v>1</v>
      </c>
      <c r="Q198" s="20" t="str">
        <f>B198&amp;"-"&amp;D198&amp;"-"&amp;F198&amp;"-"&amp;J198&amp;"-"&amp;N198&amp;"-"&amp;P198</f>
        <v>L2A-PE-CC-UN-KS-1</v>
      </c>
      <c r="R198" s="20" t="str">
        <f t="shared" si="112"/>
        <v>UN-KS-1</v>
      </c>
      <c r="S198" s="21">
        <v>1.5</v>
      </c>
      <c r="T198" s="21">
        <v>1.6</v>
      </c>
      <c r="U198" s="22">
        <f>S198*T198</f>
        <v>2.4000000000000004</v>
      </c>
      <c r="V198" s="23">
        <v>0</v>
      </c>
      <c r="W198" s="22">
        <f>U198-V198</f>
        <v>2.4000000000000004</v>
      </c>
      <c r="X198" s="24">
        <f t="shared" si="113"/>
        <v>4.92</v>
      </c>
      <c r="Y198" s="24">
        <f t="shared" si="113"/>
        <v>5.2480000000000002</v>
      </c>
      <c r="Z198" s="24">
        <f t="shared" si="109"/>
        <v>25.820159999999998</v>
      </c>
    </row>
    <row r="199" spans="1:26" x14ac:dyDescent="0.25">
      <c r="A199" s="25">
        <f t="shared" si="87"/>
        <v>197</v>
      </c>
      <c r="B199" s="25" t="s">
        <v>43</v>
      </c>
      <c r="C199" s="4" t="s">
        <v>36</v>
      </c>
      <c r="D199" s="25" t="s">
        <v>225</v>
      </c>
      <c r="E199" s="25" t="s">
        <v>203</v>
      </c>
      <c r="F199" s="25" t="s">
        <v>246</v>
      </c>
      <c r="G199" s="25" t="s">
        <v>204</v>
      </c>
      <c r="H199" s="25" t="s">
        <v>197</v>
      </c>
      <c r="I199" s="25" t="str">
        <f t="shared" si="86"/>
        <v>Paid Middle</v>
      </c>
      <c r="J199" s="25" t="str">
        <f t="shared" si="103"/>
        <v>PM</v>
      </c>
      <c r="K199" s="25" t="s">
        <v>3</v>
      </c>
      <c r="L199" s="25" t="s">
        <v>8</v>
      </c>
      <c r="M199" s="25" t="str">
        <f t="shared" ref="M199:M209" si="114">K199&amp;" "&amp;L199</f>
        <v>Kiosk Large</v>
      </c>
      <c r="N199" s="25" t="str">
        <f t="shared" si="105"/>
        <v>KL</v>
      </c>
      <c r="O199" s="25" t="s">
        <v>189</v>
      </c>
      <c r="P199" s="25" t="s">
        <v>190</v>
      </c>
      <c r="Q199" s="4" t="str">
        <f t="shared" ref="Q199:Q209" si="115">B199&amp;"-"&amp;D199&amp;"-"&amp;F199&amp;"-"&amp;J199&amp;"-"&amp;N199&amp;"-"&amp;P199</f>
        <v>L2A-PE-CC-PM-KL-1A</v>
      </c>
      <c r="R199" s="4" t="str">
        <f t="shared" si="112"/>
        <v>PM-KL-1A</v>
      </c>
      <c r="S199" s="26">
        <v>3</v>
      </c>
      <c r="T199" s="26">
        <v>3.1</v>
      </c>
      <c r="U199" s="27">
        <f t="shared" ref="U199:U209" si="116">S199*T199</f>
        <v>9.3000000000000007</v>
      </c>
      <c r="V199" s="28">
        <v>0</v>
      </c>
      <c r="W199" s="27">
        <f t="shared" ref="W199:W209" si="117">U199-V199</f>
        <v>9.3000000000000007</v>
      </c>
      <c r="X199" s="29">
        <f t="shared" si="113"/>
        <v>9.84</v>
      </c>
      <c r="Y199" s="29">
        <f t="shared" si="113"/>
        <v>10.167999999999999</v>
      </c>
      <c r="Z199" s="29">
        <f t="shared" si="109"/>
        <v>100.05311999999999</v>
      </c>
    </row>
    <row r="200" spans="1:26" x14ac:dyDescent="0.25">
      <c r="A200" s="25">
        <f t="shared" si="87"/>
        <v>198</v>
      </c>
      <c r="B200" s="25" t="s">
        <v>43</v>
      </c>
      <c r="C200" s="4" t="s">
        <v>36</v>
      </c>
      <c r="D200" s="25" t="s">
        <v>225</v>
      </c>
      <c r="E200" s="25" t="s">
        <v>203</v>
      </c>
      <c r="F200" s="25" t="s">
        <v>246</v>
      </c>
      <c r="G200" s="25" t="s">
        <v>204</v>
      </c>
      <c r="H200" s="25" t="s">
        <v>197</v>
      </c>
      <c r="I200" s="25" t="str">
        <f t="shared" si="86"/>
        <v>Paid Middle</v>
      </c>
      <c r="J200" s="25" t="str">
        <f t="shared" si="103"/>
        <v>PM</v>
      </c>
      <c r="K200" s="25" t="s">
        <v>3</v>
      </c>
      <c r="L200" s="25" t="s">
        <v>8</v>
      </c>
      <c r="M200" s="25" t="str">
        <f t="shared" si="114"/>
        <v>Kiosk Large</v>
      </c>
      <c r="N200" s="25" t="str">
        <f t="shared" si="105"/>
        <v>KL</v>
      </c>
      <c r="O200" s="25" t="s">
        <v>189</v>
      </c>
      <c r="P200" s="25" t="s">
        <v>191</v>
      </c>
      <c r="Q200" s="4" t="str">
        <f t="shared" si="115"/>
        <v>L2A-PE-CC-PM-KL-1B</v>
      </c>
      <c r="R200" s="4" t="str">
        <f t="shared" si="112"/>
        <v>PM-KL-1B</v>
      </c>
      <c r="S200" s="26">
        <v>3</v>
      </c>
      <c r="T200" s="26">
        <v>3.1</v>
      </c>
      <c r="U200" s="27">
        <f t="shared" si="116"/>
        <v>9.3000000000000007</v>
      </c>
      <c r="V200" s="28">
        <v>0</v>
      </c>
      <c r="W200" s="27">
        <f t="shared" si="117"/>
        <v>9.3000000000000007</v>
      </c>
      <c r="X200" s="29">
        <f t="shared" si="113"/>
        <v>9.84</v>
      </c>
      <c r="Y200" s="29">
        <f t="shared" si="113"/>
        <v>10.167999999999999</v>
      </c>
      <c r="Z200" s="29">
        <f t="shared" si="109"/>
        <v>100.05311999999999</v>
      </c>
    </row>
    <row r="201" spans="1:26" x14ac:dyDescent="0.25">
      <c r="A201" s="25">
        <f t="shared" si="87"/>
        <v>199</v>
      </c>
      <c r="B201" s="25" t="s">
        <v>43</v>
      </c>
      <c r="C201" s="4" t="s">
        <v>36</v>
      </c>
      <c r="D201" s="25" t="s">
        <v>225</v>
      </c>
      <c r="E201" s="25" t="s">
        <v>203</v>
      </c>
      <c r="F201" s="25" t="s">
        <v>246</v>
      </c>
      <c r="G201" s="25" t="s">
        <v>204</v>
      </c>
      <c r="H201" s="25" t="s">
        <v>197</v>
      </c>
      <c r="I201" s="25" t="str">
        <f t="shared" si="86"/>
        <v>Paid Middle</v>
      </c>
      <c r="J201" s="25" t="str">
        <f t="shared" si="103"/>
        <v>PM</v>
      </c>
      <c r="K201" s="25" t="s">
        <v>3</v>
      </c>
      <c r="L201" s="25" t="s">
        <v>8</v>
      </c>
      <c r="M201" s="25" t="str">
        <f t="shared" si="114"/>
        <v>Kiosk Large</v>
      </c>
      <c r="N201" s="25" t="str">
        <f t="shared" si="105"/>
        <v>KL</v>
      </c>
      <c r="O201" s="25" t="s">
        <v>192</v>
      </c>
      <c r="P201" s="25" t="s">
        <v>193</v>
      </c>
      <c r="Q201" s="4" t="str">
        <f t="shared" si="115"/>
        <v>L2A-PE-CC-PM-KL-1A+B</v>
      </c>
      <c r="R201" s="4" t="str">
        <f t="shared" si="112"/>
        <v>PM-KL-1A+B</v>
      </c>
      <c r="S201" s="26">
        <v>3</v>
      </c>
      <c r="T201" s="26">
        <f>3.1*2</f>
        <v>6.2</v>
      </c>
      <c r="U201" s="27">
        <f t="shared" si="116"/>
        <v>18.600000000000001</v>
      </c>
      <c r="V201" s="28">
        <v>0</v>
      </c>
      <c r="W201" s="27">
        <f t="shared" si="117"/>
        <v>18.600000000000001</v>
      </c>
      <c r="X201" s="29">
        <f t="shared" si="113"/>
        <v>9.84</v>
      </c>
      <c r="Y201" s="29">
        <f t="shared" si="113"/>
        <v>20.335999999999999</v>
      </c>
      <c r="Z201" s="29">
        <f t="shared" si="109"/>
        <v>200.10623999999999</v>
      </c>
    </row>
    <row r="202" spans="1:26" x14ac:dyDescent="0.25">
      <c r="A202" s="25">
        <f t="shared" si="87"/>
        <v>200</v>
      </c>
      <c r="B202" s="25" t="s">
        <v>43</v>
      </c>
      <c r="C202" s="4" t="s">
        <v>36</v>
      </c>
      <c r="D202" s="25" t="s">
        <v>225</v>
      </c>
      <c r="E202" s="25" t="s">
        <v>203</v>
      </c>
      <c r="F202" s="25" t="s">
        <v>246</v>
      </c>
      <c r="G202" s="25" t="s">
        <v>204</v>
      </c>
      <c r="H202" s="25" t="s">
        <v>197</v>
      </c>
      <c r="I202" s="25" t="str">
        <f t="shared" si="86"/>
        <v>Paid Middle</v>
      </c>
      <c r="J202" s="25" t="str">
        <f t="shared" si="103"/>
        <v>PM</v>
      </c>
      <c r="K202" s="25" t="s">
        <v>3</v>
      </c>
      <c r="L202" s="25" t="s">
        <v>9</v>
      </c>
      <c r="M202" s="25" t="str">
        <f t="shared" si="114"/>
        <v>Kiosk Medium</v>
      </c>
      <c r="N202" s="25" t="str">
        <f t="shared" si="105"/>
        <v>KM</v>
      </c>
      <c r="O202" s="25" t="s">
        <v>189</v>
      </c>
      <c r="P202" s="25" t="s">
        <v>190</v>
      </c>
      <c r="Q202" s="4" t="str">
        <f t="shared" si="115"/>
        <v>L2A-PE-CC-PM-KM-1A</v>
      </c>
      <c r="R202" s="4" t="str">
        <f t="shared" si="112"/>
        <v>PM-KM-1A</v>
      </c>
      <c r="S202" s="26">
        <v>3</v>
      </c>
      <c r="T202" s="26">
        <v>1.55</v>
      </c>
      <c r="U202" s="27">
        <f t="shared" si="116"/>
        <v>4.6500000000000004</v>
      </c>
      <c r="V202" s="28">
        <v>0</v>
      </c>
      <c r="W202" s="27">
        <f t="shared" si="117"/>
        <v>4.6500000000000004</v>
      </c>
      <c r="X202" s="29">
        <f t="shared" si="113"/>
        <v>9.84</v>
      </c>
      <c r="Y202" s="29">
        <f t="shared" si="113"/>
        <v>5.0839999999999996</v>
      </c>
      <c r="Z202" s="29">
        <f t="shared" si="109"/>
        <v>50.026559999999996</v>
      </c>
    </row>
    <row r="203" spans="1:26" x14ac:dyDescent="0.25">
      <c r="A203" s="25">
        <f t="shared" si="87"/>
        <v>201</v>
      </c>
      <c r="B203" s="25" t="s">
        <v>43</v>
      </c>
      <c r="C203" s="4" t="s">
        <v>36</v>
      </c>
      <c r="D203" s="25" t="s">
        <v>225</v>
      </c>
      <c r="E203" s="25" t="s">
        <v>203</v>
      </c>
      <c r="F203" s="25" t="s">
        <v>246</v>
      </c>
      <c r="G203" s="25" t="s">
        <v>204</v>
      </c>
      <c r="H203" s="25" t="s">
        <v>197</v>
      </c>
      <c r="I203" s="25" t="str">
        <f t="shared" ref="I203:I266" si="118">G203&amp;" "&amp;H203</f>
        <v>Paid Middle</v>
      </c>
      <c r="J203" s="25" t="str">
        <f t="shared" si="103"/>
        <v>PM</v>
      </c>
      <c r="K203" s="25" t="s">
        <v>3</v>
      </c>
      <c r="L203" s="25" t="s">
        <v>9</v>
      </c>
      <c r="M203" s="25" t="str">
        <f t="shared" si="114"/>
        <v>Kiosk Medium</v>
      </c>
      <c r="N203" s="25" t="str">
        <f t="shared" si="105"/>
        <v>KM</v>
      </c>
      <c r="O203" s="25" t="s">
        <v>189</v>
      </c>
      <c r="P203" s="25" t="s">
        <v>191</v>
      </c>
      <c r="Q203" s="4" t="str">
        <f t="shared" si="115"/>
        <v>L2A-PE-CC-PM-KM-1B</v>
      </c>
      <c r="R203" s="4" t="str">
        <f t="shared" si="112"/>
        <v>PM-KM-1B</v>
      </c>
      <c r="S203" s="26">
        <v>3</v>
      </c>
      <c r="T203" s="26">
        <v>1.55</v>
      </c>
      <c r="U203" s="27">
        <f t="shared" si="116"/>
        <v>4.6500000000000004</v>
      </c>
      <c r="V203" s="28">
        <v>0</v>
      </c>
      <c r="W203" s="27">
        <f t="shared" si="117"/>
        <v>4.6500000000000004</v>
      </c>
      <c r="X203" s="29">
        <f t="shared" si="113"/>
        <v>9.84</v>
      </c>
      <c r="Y203" s="29">
        <f t="shared" si="113"/>
        <v>5.0839999999999996</v>
      </c>
      <c r="Z203" s="29">
        <f t="shared" si="109"/>
        <v>50.026559999999996</v>
      </c>
    </row>
    <row r="204" spans="1:26" x14ac:dyDescent="0.25">
      <c r="A204" s="25">
        <f t="shared" ref="A204:A267" si="119">A203+1</f>
        <v>202</v>
      </c>
      <c r="B204" s="25" t="s">
        <v>43</v>
      </c>
      <c r="C204" s="4" t="s">
        <v>36</v>
      </c>
      <c r="D204" s="25" t="s">
        <v>225</v>
      </c>
      <c r="E204" s="25" t="s">
        <v>203</v>
      </c>
      <c r="F204" s="25" t="s">
        <v>246</v>
      </c>
      <c r="G204" s="25" t="s">
        <v>204</v>
      </c>
      <c r="H204" s="25" t="s">
        <v>197</v>
      </c>
      <c r="I204" s="25" t="str">
        <f t="shared" si="118"/>
        <v>Paid Middle</v>
      </c>
      <c r="J204" s="25" t="str">
        <f t="shared" si="103"/>
        <v>PM</v>
      </c>
      <c r="K204" s="25" t="s">
        <v>3</v>
      </c>
      <c r="L204" s="25" t="s">
        <v>9</v>
      </c>
      <c r="M204" s="25" t="str">
        <f t="shared" si="114"/>
        <v>Kiosk Medium</v>
      </c>
      <c r="N204" s="25" t="str">
        <f t="shared" si="105"/>
        <v>KM</v>
      </c>
      <c r="O204" s="25" t="s">
        <v>189</v>
      </c>
      <c r="P204" s="25" t="s">
        <v>194</v>
      </c>
      <c r="Q204" s="4" t="str">
        <f t="shared" si="115"/>
        <v>L2A-PE-CC-PM-KM-1C</v>
      </c>
      <c r="R204" s="4" t="str">
        <f t="shared" si="112"/>
        <v>PM-KM-1C</v>
      </c>
      <c r="S204" s="26">
        <v>3</v>
      </c>
      <c r="T204" s="26">
        <v>1.55</v>
      </c>
      <c r="U204" s="27">
        <f t="shared" si="116"/>
        <v>4.6500000000000004</v>
      </c>
      <c r="V204" s="28">
        <v>0</v>
      </c>
      <c r="W204" s="27">
        <f t="shared" si="117"/>
        <v>4.6500000000000004</v>
      </c>
      <c r="X204" s="29">
        <f t="shared" si="113"/>
        <v>9.84</v>
      </c>
      <c r="Y204" s="29">
        <f t="shared" si="113"/>
        <v>5.0839999999999996</v>
      </c>
      <c r="Z204" s="29">
        <f t="shared" si="109"/>
        <v>50.026559999999996</v>
      </c>
    </row>
    <row r="205" spans="1:26" x14ac:dyDescent="0.25">
      <c r="A205" s="25">
        <f t="shared" si="119"/>
        <v>203</v>
      </c>
      <c r="B205" s="25" t="s">
        <v>43</v>
      </c>
      <c r="C205" s="4" t="s">
        <v>36</v>
      </c>
      <c r="D205" s="25" t="s">
        <v>225</v>
      </c>
      <c r="E205" s="25" t="s">
        <v>203</v>
      </c>
      <c r="F205" s="25" t="s">
        <v>246</v>
      </c>
      <c r="G205" s="25" t="s">
        <v>204</v>
      </c>
      <c r="H205" s="25" t="s">
        <v>197</v>
      </c>
      <c r="I205" s="25" t="str">
        <f t="shared" si="118"/>
        <v>Paid Middle</v>
      </c>
      <c r="J205" s="25" t="str">
        <f t="shared" si="103"/>
        <v>PM</v>
      </c>
      <c r="K205" s="25" t="s">
        <v>3</v>
      </c>
      <c r="L205" s="25" t="s">
        <v>9</v>
      </c>
      <c r="M205" s="25" t="str">
        <f t="shared" si="114"/>
        <v>Kiosk Medium</v>
      </c>
      <c r="N205" s="25" t="str">
        <f t="shared" si="105"/>
        <v>KM</v>
      </c>
      <c r="O205" s="25" t="s">
        <v>189</v>
      </c>
      <c r="P205" s="25" t="s">
        <v>195</v>
      </c>
      <c r="Q205" s="4" t="str">
        <f t="shared" si="115"/>
        <v>L2A-PE-CC-PM-KM-1D</v>
      </c>
      <c r="R205" s="4" t="str">
        <f t="shared" si="112"/>
        <v>PM-KM-1D</v>
      </c>
      <c r="S205" s="26">
        <v>3</v>
      </c>
      <c r="T205" s="26">
        <v>1.55</v>
      </c>
      <c r="U205" s="27">
        <f t="shared" si="116"/>
        <v>4.6500000000000004</v>
      </c>
      <c r="V205" s="28">
        <v>0</v>
      </c>
      <c r="W205" s="27">
        <f t="shared" si="117"/>
        <v>4.6500000000000004</v>
      </c>
      <c r="X205" s="29">
        <f t="shared" si="113"/>
        <v>9.84</v>
      </c>
      <c r="Y205" s="29">
        <f t="shared" si="113"/>
        <v>5.0839999999999996</v>
      </c>
      <c r="Z205" s="29">
        <f t="shared" si="109"/>
        <v>50.026559999999996</v>
      </c>
    </row>
    <row r="206" spans="1:26" x14ac:dyDescent="0.25">
      <c r="A206" s="25">
        <f t="shared" si="119"/>
        <v>204</v>
      </c>
      <c r="B206" s="25" t="s">
        <v>43</v>
      </c>
      <c r="C206" s="4" t="s">
        <v>36</v>
      </c>
      <c r="D206" s="25" t="s">
        <v>225</v>
      </c>
      <c r="E206" s="25" t="s">
        <v>203</v>
      </c>
      <c r="F206" s="25" t="s">
        <v>246</v>
      </c>
      <c r="G206" s="25" t="s">
        <v>204</v>
      </c>
      <c r="H206" s="25" t="s">
        <v>197</v>
      </c>
      <c r="I206" s="25" t="str">
        <f t="shared" si="118"/>
        <v>Paid Middle</v>
      </c>
      <c r="J206" s="25" t="str">
        <f t="shared" si="103"/>
        <v>PM</v>
      </c>
      <c r="K206" s="25" t="s">
        <v>3</v>
      </c>
      <c r="L206" s="25" t="s">
        <v>8</v>
      </c>
      <c r="M206" s="25" t="str">
        <f t="shared" si="114"/>
        <v>Kiosk Large</v>
      </c>
      <c r="N206" s="25" t="str">
        <f t="shared" si="105"/>
        <v>KL</v>
      </c>
      <c r="O206" s="25" t="s">
        <v>192</v>
      </c>
      <c r="P206" s="25" t="s">
        <v>196</v>
      </c>
      <c r="Q206" s="4" t="str">
        <f t="shared" si="115"/>
        <v>L2A-PE-CC-PM-KL-1AtoD</v>
      </c>
      <c r="R206" s="4" t="str">
        <f t="shared" si="112"/>
        <v>PM-KL-1AtoD</v>
      </c>
      <c r="S206" s="26">
        <v>3</v>
      </c>
      <c r="T206" s="26">
        <f>1.55*4</f>
        <v>6.2</v>
      </c>
      <c r="U206" s="27">
        <f t="shared" si="116"/>
        <v>18.600000000000001</v>
      </c>
      <c r="V206" s="28">
        <v>0</v>
      </c>
      <c r="W206" s="27">
        <f t="shared" si="117"/>
        <v>18.600000000000001</v>
      </c>
      <c r="X206" s="29">
        <f t="shared" si="113"/>
        <v>9.84</v>
      </c>
      <c r="Y206" s="29">
        <f t="shared" si="113"/>
        <v>20.335999999999999</v>
      </c>
      <c r="Z206" s="29">
        <f t="shared" si="109"/>
        <v>200.10623999999999</v>
      </c>
    </row>
    <row r="207" spans="1:26" x14ac:dyDescent="0.25">
      <c r="A207" s="25">
        <f t="shared" si="119"/>
        <v>205</v>
      </c>
      <c r="B207" s="25" t="s">
        <v>43</v>
      </c>
      <c r="C207" s="4" t="s">
        <v>36</v>
      </c>
      <c r="D207" s="25" t="s">
        <v>225</v>
      </c>
      <c r="E207" s="25" t="s">
        <v>203</v>
      </c>
      <c r="F207" s="25" t="s">
        <v>246</v>
      </c>
      <c r="G207" s="25" t="s">
        <v>204</v>
      </c>
      <c r="H207" s="25" t="s">
        <v>197</v>
      </c>
      <c r="I207" s="25" t="str">
        <f t="shared" si="118"/>
        <v>Paid Middle</v>
      </c>
      <c r="J207" s="25" t="str">
        <f t="shared" si="103"/>
        <v>PM</v>
      </c>
      <c r="K207" s="25" t="s">
        <v>3</v>
      </c>
      <c r="L207" s="25" t="s">
        <v>8</v>
      </c>
      <c r="M207" s="25" t="str">
        <f t="shared" si="114"/>
        <v>Kiosk Large</v>
      </c>
      <c r="N207" s="25" t="str">
        <f t="shared" si="105"/>
        <v>KL</v>
      </c>
      <c r="O207" s="25" t="s">
        <v>189</v>
      </c>
      <c r="P207" s="25" t="s">
        <v>199</v>
      </c>
      <c r="Q207" s="4" t="str">
        <f t="shared" si="115"/>
        <v>L2A-PE-CC-PM-KL-2A</v>
      </c>
      <c r="R207" s="4" t="str">
        <f t="shared" si="112"/>
        <v>PM-KL-2A</v>
      </c>
      <c r="S207" s="26">
        <v>3</v>
      </c>
      <c r="T207" s="26">
        <v>3.1</v>
      </c>
      <c r="U207" s="27">
        <f t="shared" si="116"/>
        <v>9.3000000000000007</v>
      </c>
      <c r="V207" s="28">
        <v>0</v>
      </c>
      <c r="W207" s="27">
        <f t="shared" si="117"/>
        <v>9.3000000000000007</v>
      </c>
      <c r="X207" s="29">
        <f t="shared" si="113"/>
        <v>9.84</v>
      </c>
      <c r="Y207" s="29">
        <f t="shared" si="113"/>
        <v>10.167999999999999</v>
      </c>
      <c r="Z207" s="29">
        <f t="shared" si="109"/>
        <v>100.05311999999999</v>
      </c>
    </row>
    <row r="208" spans="1:26" x14ac:dyDescent="0.25">
      <c r="A208" s="25">
        <f t="shared" si="119"/>
        <v>206</v>
      </c>
      <c r="B208" s="25" t="s">
        <v>43</v>
      </c>
      <c r="C208" s="4" t="s">
        <v>36</v>
      </c>
      <c r="D208" s="25" t="s">
        <v>225</v>
      </c>
      <c r="E208" s="25" t="s">
        <v>203</v>
      </c>
      <c r="F208" s="25" t="s">
        <v>246</v>
      </c>
      <c r="G208" s="25" t="s">
        <v>204</v>
      </c>
      <c r="H208" s="25" t="s">
        <v>197</v>
      </c>
      <c r="I208" s="25" t="str">
        <f t="shared" si="118"/>
        <v>Paid Middle</v>
      </c>
      <c r="J208" s="25" t="str">
        <f t="shared" si="103"/>
        <v>PM</v>
      </c>
      <c r="K208" s="25" t="s">
        <v>3</v>
      </c>
      <c r="L208" s="25" t="s">
        <v>8</v>
      </c>
      <c r="M208" s="25" t="str">
        <f t="shared" si="114"/>
        <v>Kiosk Large</v>
      </c>
      <c r="N208" s="25" t="str">
        <f t="shared" si="105"/>
        <v>KL</v>
      </c>
      <c r="O208" s="25" t="s">
        <v>189</v>
      </c>
      <c r="P208" s="25" t="s">
        <v>200</v>
      </c>
      <c r="Q208" s="4" t="str">
        <f t="shared" si="115"/>
        <v>L2A-PE-CC-PM-KL-2B</v>
      </c>
      <c r="R208" s="4" t="str">
        <f t="shared" si="112"/>
        <v>PM-KL-2B</v>
      </c>
      <c r="S208" s="26">
        <v>3</v>
      </c>
      <c r="T208" s="26">
        <v>3.1</v>
      </c>
      <c r="U208" s="27">
        <f t="shared" si="116"/>
        <v>9.3000000000000007</v>
      </c>
      <c r="V208" s="28">
        <v>0</v>
      </c>
      <c r="W208" s="27">
        <f t="shared" si="117"/>
        <v>9.3000000000000007</v>
      </c>
      <c r="X208" s="29">
        <f t="shared" si="113"/>
        <v>9.84</v>
      </c>
      <c r="Y208" s="29">
        <f t="shared" si="113"/>
        <v>10.167999999999999</v>
      </c>
      <c r="Z208" s="29">
        <f t="shared" si="109"/>
        <v>100.05311999999999</v>
      </c>
    </row>
    <row r="209" spans="1:26" x14ac:dyDescent="0.25">
      <c r="A209" s="25">
        <f t="shared" si="119"/>
        <v>207</v>
      </c>
      <c r="B209" s="25" t="s">
        <v>43</v>
      </c>
      <c r="C209" s="4" t="s">
        <v>36</v>
      </c>
      <c r="D209" s="25" t="s">
        <v>225</v>
      </c>
      <c r="E209" s="25" t="s">
        <v>203</v>
      </c>
      <c r="F209" s="25" t="s">
        <v>246</v>
      </c>
      <c r="G209" s="25" t="s">
        <v>204</v>
      </c>
      <c r="H209" s="25" t="s">
        <v>197</v>
      </c>
      <c r="I209" s="25" t="str">
        <f t="shared" si="118"/>
        <v>Paid Middle</v>
      </c>
      <c r="J209" s="25" t="str">
        <f t="shared" si="103"/>
        <v>PM</v>
      </c>
      <c r="K209" s="25" t="s">
        <v>3</v>
      </c>
      <c r="L209" s="25" t="s">
        <v>8</v>
      </c>
      <c r="M209" s="25" t="str">
        <f t="shared" si="114"/>
        <v>Kiosk Large</v>
      </c>
      <c r="N209" s="25" t="str">
        <f t="shared" si="105"/>
        <v>KL</v>
      </c>
      <c r="O209" s="25" t="s">
        <v>192</v>
      </c>
      <c r="P209" s="25" t="s">
        <v>201</v>
      </c>
      <c r="Q209" s="4" t="str">
        <f t="shared" si="115"/>
        <v>L2A-PE-CC-PM-KL-2A+B</v>
      </c>
      <c r="R209" s="4" t="str">
        <f t="shared" si="112"/>
        <v>PM-KL-2A+B</v>
      </c>
      <c r="S209" s="26">
        <v>3</v>
      </c>
      <c r="T209" s="26">
        <f>3.1*2</f>
        <v>6.2</v>
      </c>
      <c r="U209" s="27">
        <f t="shared" si="116"/>
        <v>18.600000000000001</v>
      </c>
      <c r="V209" s="28">
        <v>0</v>
      </c>
      <c r="W209" s="27">
        <f t="shared" si="117"/>
        <v>18.600000000000001</v>
      </c>
      <c r="X209" s="29">
        <f t="shared" si="113"/>
        <v>9.84</v>
      </c>
      <c r="Y209" s="29">
        <f t="shared" si="113"/>
        <v>20.335999999999999</v>
      </c>
      <c r="Z209" s="29">
        <f t="shared" si="109"/>
        <v>200.10623999999999</v>
      </c>
    </row>
    <row r="210" spans="1:26" x14ac:dyDescent="0.25">
      <c r="A210" s="19">
        <f t="shared" si="119"/>
        <v>208</v>
      </c>
      <c r="B210" s="19" t="s">
        <v>43</v>
      </c>
      <c r="C210" s="20" t="s">
        <v>36</v>
      </c>
      <c r="D210" s="19" t="s">
        <v>225</v>
      </c>
      <c r="E210" s="19" t="s">
        <v>203</v>
      </c>
      <c r="F210" s="19" t="s">
        <v>246</v>
      </c>
      <c r="G210" s="19" t="s">
        <v>187</v>
      </c>
      <c r="H210" s="19" t="s">
        <v>198</v>
      </c>
      <c r="I210" s="19" t="str">
        <f t="shared" si="118"/>
        <v>Unpaid South</v>
      </c>
      <c r="J210" s="19" t="str">
        <f t="shared" si="103"/>
        <v>US</v>
      </c>
      <c r="K210" s="19" t="s">
        <v>4</v>
      </c>
      <c r="L210" s="19" t="s">
        <v>6</v>
      </c>
      <c r="M210" s="19" t="str">
        <f>K210&amp;" "&amp;L210</f>
        <v>Block Small</v>
      </c>
      <c r="N210" s="19" t="str">
        <f t="shared" si="105"/>
        <v>BS</v>
      </c>
      <c r="O210" s="19" t="s">
        <v>189</v>
      </c>
      <c r="P210" s="19">
        <v>1</v>
      </c>
      <c r="Q210" s="20" t="str">
        <f>B210&amp;"-"&amp;D210&amp;"-"&amp;F210&amp;"-"&amp;J210&amp;"-"&amp;N210&amp;"-"&amp;P210</f>
        <v>L2A-PE-CC-US-BS-1</v>
      </c>
      <c r="R210" s="20" t="str">
        <f t="shared" si="112"/>
        <v>US-BS-1</v>
      </c>
      <c r="S210" s="21">
        <v>16.263000000000002</v>
      </c>
      <c r="T210" s="21">
        <v>14.37</v>
      </c>
      <c r="U210" s="22">
        <f>S210*T210</f>
        <v>233.69931000000003</v>
      </c>
      <c r="V210" s="23">
        <f>7.534*7.85+3</f>
        <v>62.141899999999993</v>
      </c>
      <c r="W210" s="24">
        <f>U210-V210</f>
        <v>171.55741000000003</v>
      </c>
      <c r="X210" s="24">
        <f t="shared" si="113"/>
        <v>53.342640000000003</v>
      </c>
      <c r="Y210" s="24">
        <f t="shared" si="113"/>
        <v>47.133599999999994</v>
      </c>
      <c r="Z210" s="24">
        <f t="shared" si="109"/>
        <v>1845.683239744</v>
      </c>
    </row>
    <row r="211" spans="1:26" x14ac:dyDescent="0.25">
      <c r="A211" s="19">
        <f t="shared" si="119"/>
        <v>209</v>
      </c>
      <c r="B211" s="19" t="s">
        <v>43</v>
      </c>
      <c r="C211" s="20" t="s">
        <v>36</v>
      </c>
      <c r="D211" s="19" t="s">
        <v>225</v>
      </c>
      <c r="E211" s="19" t="s">
        <v>203</v>
      </c>
      <c r="F211" s="19" t="s">
        <v>246</v>
      </c>
      <c r="G211" s="19" t="s">
        <v>187</v>
      </c>
      <c r="H211" s="19" t="s">
        <v>198</v>
      </c>
      <c r="I211" s="19" t="str">
        <f t="shared" si="118"/>
        <v>Unpaid South</v>
      </c>
      <c r="J211" s="19" t="str">
        <f t="shared" si="103"/>
        <v>US</v>
      </c>
      <c r="K211" s="19" t="s">
        <v>3</v>
      </c>
      <c r="L211" s="19" t="s">
        <v>6</v>
      </c>
      <c r="M211" s="19" t="str">
        <f>K211&amp;" "&amp;L211</f>
        <v>Kiosk Small</v>
      </c>
      <c r="N211" s="19" t="str">
        <f t="shared" si="105"/>
        <v>KS</v>
      </c>
      <c r="O211" s="19" t="s">
        <v>189</v>
      </c>
      <c r="P211" s="19">
        <v>1</v>
      </c>
      <c r="Q211" s="20" t="str">
        <f>B211&amp;"-"&amp;D211&amp;"-"&amp;F211&amp;"-"&amp;J211&amp;"-"&amp;N211&amp;"-"&amp;P211</f>
        <v>L2A-PE-CC-US-KS-1</v>
      </c>
      <c r="R211" s="20" t="str">
        <f t="shared" si="112"/>
        <v>US-KS-1</v>
      </c>
      <c r="S211" s="21">
        <v>1.5</v>
      </c>
      <c r="T211" s="21">
        <v>1.6</v>
      </c>
      <c r="U211" s="22">
        <f>S211*T211</f>
        <v>2.4000000000000004</v>
      </c>
      <c r="V211" s="23">
        <v>0</v>
      </c>
      <c r="W211" s="22">
        <f>U211-V211</f>
        <v>2.4000000000000004</v>
      </c>
      <c r="X211" s="24">
        <f t="shared" si="113"/>
        <v>4.92</v>
      </c>
      <c r="Y211" s="24">
        <f t="shared" si="113"/>
        <v>5.2480000000000002</v>
      </c>
      <c r="Z211" s="24">
        <f t="shared" si="109"/>
        <v>25.820159999999998</v>
      </c>
    </row>
    <row r="212" spans="1:26" x14ac:dyDescent="0.25">
      <c r="A212" s="1">
        <f t="shared" si="119"/>
        <v>210</v>
      </c>
      <c r="S212" s="8"/>
      <c r="T212" s="8"/>
      <c r="V212" s="18"/>
    </row>
    <row r="213" spans="1:26" x14ac:dyDescent="0.25">
      <c r="A213" s="19">
        <f t="shared" si="119"/>
        <v>211</v>
      </c>
      <c r="B213" s="19" t="s">
        <v>43</v>
      </c>
      <c r="C213" s="20" t="s">
        <v>18</v>
      </c>
      <c r="D213" s="19" t="s">
        <v>226</v>
      </c>
      <c r="E213" s="19" t="s">
        <v>203</v>
      </c>
      <c r="F213" s="19" t="s">
        <v>246</v>
      </c>
      <c r="G213" s="19" t="s">
        <v>187</v>
      </c>
      <c r="H213" s="19" t="s">
        <v>188</v>
      </c>
      <c r="I213" s="19" t="str">
        <f t="shared" si="118"/>
        <v>Unpaid North</v>
      </c>
      <c r="J213" s="19" t="str">
        <f t="shared" si="103"/>
        <v>UN</v>
      </c>
      <c r="K213" s="19" t="s">
        <v>3</v>
      </c>
      <c r="L213" s="19" t="s">
        <v>8</v>
      </c>
      <c r="M213" s="19" t="str">
        <f>K213&amp;" "&amp;L213</f>
        <v>Kiosk Large</v>
      </c>
      <c r="N213" s="19" t="str">
        <f t="shared" si="105"/>
        <v>KL</v>
      </c>
      <c r="O213" s="19" t="s">
        <v>189</v>
      </c>
      <c r="P213" s="19">
        <v>1</v>
      </c>
      <c r="Q213" s="20" t="str">
        <f>B213&amp;"-"&amp;D213&amp;"-"&amp;F213&amp;"-"&amp;J213&amp;"-"&amp;N213&amp;"-"&amp;P213</f>
        <v>L2A-BW-CC-UN-KL-1</v>
      </c>
      <c r="R213" s="20" t="str">
        <f t="shared" ref="R213:R227" si="120">J213&amp;"-"&amp;N213&amp;"-"&amp;P213</f>
        <v>UN-KL-1</v>
      </c>
      <c r="S213" s="21">
        <v>2</v>
      </c>
      <c r="T213" s="21">
        <v>3</v>
      </c>
      <c r="U213" s="22">
        <f>S213*T213</f>
        <v>6</v>
      </c>
      <c r="V213" s="23">
        <v>0</v>
      </c>
      <c r="W213" s="22">
        <f>U213-V213</f>
        <v>6</v>
      </c>
      <c r="X213" s="24">
        <f t="shared" ref="X213:Y227" si="121">S213*X$1</f>
        <v>6.56</v>
      </c>
      <c r="Y213" s="24">
        <f t="shared" si="121"/>
        <v>9.84</v>
      </c>
      <c r="Z213" s="24">
        <f t="shared" si="109"/>
        <v>64.550399999999996</v>
      </c>
    </row>
    <row r="214" spans="1:26" x14ac:dyDescent="0.25">
      <c r="A214" s="19">
        <f t="shared" si="119"/>
        <v>212</v>
      </c>
      <c r="B214" s="19" t="s">
        <v>43</v>
      </c>
      <c r="C214" s="20" t="s">
        <v>18</v>
      </c>
      <c r="D214" s="19" t="s">
        <v>226</v>
      </c>
      <c r="E214" s="19" t="s">
        <v>203</v>
      </c>
      <c r="F214" s="19" t="s">
        <v>246</v>
      </c>
      <c r="G214" s="19" t="s">
        <v>187</v>
      </c>
      <c r="H214" s="19" t="s">
        <v>188</v>
      </c>
      <c r="I214" s="19" t="str">
        <f t="shared" si="118"/>
        <v>Unpaid North</v>
      </c>
      <c r="J214" s="19" t="str">
        <f t="shared" si="103"/>
        <v>UN</v>
      </c>
      <c r="K214" s="19" t="s">
        <v>3</v>
      </c>
      <c r="L214" s="19" t="s">
        <v>6</v>
      </c>
      <c r="M214" s="19" t="str">
        <f>K214&amp;" "&amp;L214</f>
        <v>Kiosk Small</v>
      </c>
      <c r="N214" s="19" t="str">
        <f t="shared" si="105"/>
        <v>KS</v>
      </c>
      <c r="O214" s="19" t="s">
        <v>189</v>
      </c>
      <c r="P214" s="19">
        <v>1</v>
      </c>
      <c r="Q214" s="20" t="str">
        <f>B214&amp;"-"&amp;D214&amp;"-"&amp;F214&amp;"-"&amp;J214&amp;"-"&amp;N214&amp;"-"&amp;P214</f>
        <v>L2A-BW-CC-UN-KS-1</v>
      </c>
      <c r="R214" s="20" t="str">
        <f t="shared" si="120"/>
        <v>UN-KS-1</v>
      </c>
      <c r="S214" s="21">
        <v>1.5</v>
      </c>
      <c r="T214" s="21">
        <v>1.6</v>
      </c>
      <c r="U214" s="22">
        <f>S214*T214</f>
        <v>2.4000000000000004</v>
      </c>
      <c r="V214" s="23">
        <v>0</v>
      </c>
      <c r="W214" s="22">
        <f>U214-V214</f>
        <v>2.4000000000000004</v>
      </c>
      <c r="X214" s="24">
        <f t="shared" si="121"/>
        <v>4.92</v>
      </c>
      <c r="Y214" s="24">
        <f t="shared" si="121"/>
        <v>5.2480000000000002</v>
      </c>
      <c r="Z214" s="24">
        <f t="shared" si="109"/>
        <v>25.820159999999998</v>
      </c>
    </row>
    <row r="215" spans="1:26" x14ac:dyDescent="0.25">
      <c r="A215" s="25">
        <f t="shared" si="119"/>
        <v>213</v>
      </c>
      <c r="B215" s="25" t="s">
        <v>43</v>
      </c>
      <c r="C215" s="4" t="s">
        <v>18</v>
      </c>
      <c r="D215" s="25" t="s">
        <v>226</v>
      </c>
      <c r="E215" s="25" t="s">
        <v>203</v>
      </c>
      <c r="F215" s="25" t="s">
        <v>246</v>
      </c>
      <c r="G215" s="25" t="s">
        <v>204</v>
      </c>
      <c r="H215" s="25" t="s">
        <v>197</v>
      </c>
      <c r="I215" s="25" t="str">
        <f t="shared" si="118"/>
        <v>Paid Middle</v>
      </c>
      <c r="J215" s="25" t="str">
        <f t="shared" si="103"/>
        <v>PM</v>
      </c>
      <c r="K215" s="25" t="s">
        <v>3</v>
      </c>
      <c r="L215" s="25" t="s">
        <v>8</v>
      </c>
      <c r="M215" s="25" t="str">
        <f t="shared" ref="M215:M225" si="122">K215&amp;" "&amp;L215</f>
        <v>Kiosk Large</v>
      </c>
      <c r="N215" s="25" t="str">
        <f t="shared" si="105"/>
        <v>KL</v>
      </c>
      <c r="O215" s="25" t="s">
        <v>189</v>
      </c>
      <c r="P215" s="25" t="s">
        <v>190</v>
      </c>
      <c r="Q215" s="4" t="str">
        <f t="shared" ref="Q215:Q225" si="123">B215&amp;"-"&amp;D215&amp;"-"&amp;F215&amp;"-"&amp;J215&amp;"-"&amp;N215&amp;"-"&amp;P215</f>
        <v>L2A-BW-CC-PM-KL-1A</v>
      </c>
      <c r="R215" s="4" t="str">
        <f t="shared" si="120"/>
        <v>PM-KL-1A</v>
      </c>
      <c r="S215" s="26">
        <v>3</v>
      </c>
      <c r="T215" s="26">
        <v>3.1</v>
      </c>
      <c r="U215" s="27">
        <f t="shared" ref="U215:U225" si="124">S215*T215</f>
        <v>9.3000000000000007</v>
      </c>
      <c r="V215" s="28">
        <v>0</v>
      </c>
      <c r="W215" s="27">
        <f t="shared" ref="W215:W225" si="125">U215-V215</f>
        <v>9.3000000000000007</v>
      </c>
      <c r="X215" s="29">
        <f t="shared" si="121"/>
        <v>9.84</v>
      </c>
      <c r="Y215" s="29">
        <f t="shared" si="121"/>
        <v>10.167999999999999</v>
      </c>
      <c r="Z215" s="29">
        <f t="shared" si="109"/>
        <v>100.05311999999999</v>
      </c>
    </row>
    <row r="216" spans="1:26" x14ac:dyDescent="0.25">
      <c r="A216" s="25">
        <f t="shared" si="119"/>
        <v>214</v>
      </c>
      <c r="B216" s="25" t="s">
        <v>43</v>
      </c>
      <c r="C216" s="4" t="s">
        <v>18</v>
      </c>
      <c r="D216" s="25" t="s">
        <v>226</v>
      </c>
      <c r="E216" s="25" t="s">
        <v>203</v>
      </c>
      <c r="F216" s="25" t="s">
        <v>246</v>
      </c>
      <c r="G216" s="25" t="s">
        <v>204</v>
      </c>
      <c r="H216" s="25" t="s">
        <v>197</v>
      </c>
      <c r="I216" s="25" t="str">
        <f t="shared" si="118"/>
        <v>Paid Middle</v>
      </c>
      <c r="J216" s="25" t="str">
        <f t="shared" si="103"/>
        <v>PM</v>
      </c>
      <c r="K216" s="25" t="s">
        <v>3</v>
      </c>
      <c r="L216" s="25" t="s">
        <v>8</v>
      </c>
      <c r="M216" s="25" t="str">
        <f t="shared" si="122"/>
        <v>Kiosk Large</v>
      </c>
      <c r="N216" s="25" t="str">
        <f t="shared" si="105"/>
        <v>KL</v>
      </c>
      <c r="O216" s="25" t="s">
        <v>189</v>
      </c>
      <c r="P216" s="25" t="s">
        <v>191</v>
      </c>
      <c r="Q216" s="4" t="str">
        <f t="shared" si="123"/>
        <v>L2A-BW-CC-PM-KL-1B</v>
      </c>
      <c r="R216" s="4" t="str">
        <f t="shared" si="120"/>
        <v>PM-KL-1B</v>
      </c>
      <c r="S216" s="26">
        <v>3</v>
      </c>
      <c r="T216" s="26">
        <v>3.1</v>
      </c>
      <c r="U216" s="27">
        <f t="shared" si="124"/>
        <v>9.3000000000000007</v>
      </c>
      <c r="V216" s="28">
        <v>0</v>
      </c>
      <c r="W216" s="27">
        <f t="shared" si="125"/>
        <v>9.3000000000000007</v>
      </c>
      <c r="X216" s="29">
        <f t="shared" si="121"/>
        <v>9.84</v>
      </c>
      <c r="Y216" s="29">
        <f t="shared" si="121"/>
        <v>10.167999999999999</v>
      </c>
      <c r="Z216" s="29">
        <f t="shared" si="109"/>
        <v>100.05311999999999</v>
      </c>
    </row>
    <row r="217" spans="1:26" x14ac:dyDescent="0.25">
      <c r="A217" s="25">
        <f t="shared" si="119"/>
        <v>215</v>
      </c>
      <c r="B217" s="25" t="s">
        <v>43</v>
      </c>
      <c r="C217" s="4" t="s">
        <v>18</v>
      </c>
      <c r="D217" s="25" t="s">
        <v>226</v>
      </c>
      <c r="E217" s="25" t="s">
        <v>203</v>
      </c>
      <c r="F217" s="25" t="s">
        <v>246</v>
      </c>
      <c r="G217" s="25" t="s">
        <v>204</v>
      </c>
      <c r="H217" s="25" t="s">
        <v>197</v>
      </c>
      <c r="I217" s="25" t="str">
        <f t="shared" si="118"/>
        <v>Paid Middle</v>
      </c>
      <c r="J217" s="25" t="str">
        <f t="shared" si="103"/>
        <v>PM</v>
      </c>
      <c r="K217" s="25" t="s">
        <v>3</v>
      </c>
      <c r="L217" s="25" t="s">
        <v>8</v>
      </c>
      <c r="M217" s="25" t="str">
        <f t="shared" si="122"/>
        <v>Kiosk Large</v>
      </c>
      <c r="N217" s="25" t="str">
        <f t="shared" si="105"/>
        <v>KL</v>
      </c>
      <c r="O217" s="25" t="s">
        <v>192</v>
      </c>
      <c r="P217" s="25" t="s">
        <v>193</v>
      </c>
      <c r="Q217" s="4" t="str">
        <f t="shared" si="123"/>
        <v>L2A-BW-CC-PM-KL-1A+B</v>
      </c>
      <c r="R217" s="4" t="str">
        <f t="shared" si="120"/>
        <v>PM-KL-1A+B</v>
      </c>
      <c r="S217" s="26">
        <v>3</v>
      </c>
      <c r="T217" s="26">
        <f>3.1*2</f>
        <v>6.2</v>
      </c>
      <c r="U217" s="27">
        <f t="shared" si="124"/>
        <v>18.600000000000001</v>
      </c>
      <c r="V217" s="28">
        <v>0</v>
      </c>
      <c r="W217" s="27">
        <f t="shared" si="125"/>
        <v>18.600000000000001</v>
      </c>
      <c r="X217" s="29">
        <f t="shared" si="121"/>
        <v>9.84</v>
      </c>
      <c r="Y217" s="29">
        <f t="shared" si="121"/>
        <v>20.335999999999999</v>
      </c>
      <c r="Z217" s="29">
        <f t="shared" si="109"/>
        <v>200.10623999999999</v>
      </c>
    </row>
    <row r="218" spans="1:26" x14ac:dyDescent="0.25">
      <c r="A218" s="25">
        <f t="shared" si="119"/>
        <v>216</v>
      </c>
      <c r="B218" s="25" t="s">
        <v>43</v>
      </c>
      <c r="C218" s="4" t="s">
        <v>18</v>
      </c>
      <c r="D218" s="25" t="s">
        <v>226</v>
      </c>
      <c r="E218" s="25" t="s">
        <v>203</v>
      </c>
      <c r="F218" s="25" t="s">
        <v>246</v>
      </c>
      <c r="G218" s="25" t="s">
        <v>204</v>
      </c>
      <c r="H218" s="25" t="s">
        <v>197</v>
      </c>
      <c r="I218" s="25" t="str">
        <f t="shared" si="118"/>
        <v>Paid Middle</v>
      </c>
      <c r="J218" s="25" t="str">
        <f t="shared" si="103"/>
        <v>PM</v>
      </c>
      <c r="K218" s="25" t="s">
        <v>3</v>
      </c>
      <c r="L218" s="25" t="s">
        <v>9</v>
      </c>
      <c r="M218" s="25" t="str">
        <f t="shared" si="122"/>
        <v>Kiosk Medium</v>
      </c>
      <c r="N218" s="25" t="str">
        <f t="shared" si="105"/>
        <v>KM</v>
      </c>
      <c r="O218" s="25" t="s">
        <v>189</v>
      </c>
      <c r="P218" s="25" t="s">
        <v>190</v>
      </c>
      <c r="Q218" s="4" t="str">
        <f t="shared" si="123"/>
        <v>L2A-BW-CC-PM-KM-1A</v>
      </c>
      <c r="R218" s="4" t="str">
        <f t="shared" si="120"/>
        <v>PM-KM-1A</v>
      </c>
      <c r="S218" s="26">
        <v>3</v>
      </c>
      <c r="T218" s="26">
        <v>1.55</v>
      </c>
      <c r="U218" s="27">
        <f t="shared" si="124"/>
        <v>4.6500000000000004</v>
      </c>
      <c r="V218" s="28">
        <v>0</v>
      </c>
      <c r="W218" s="27">
        <f t="shared" si="125"/>
        <v>4.6500000000000004</v>
      </c>
      <c r="X218" s="29">
        <f t="shared" si="121"/>
        <v>9.84</v>
      </c>
      <c r="Y218" s="29">
        <f t="shared" si="121"/>
        <v>5.0839999999999996</v>
      </c>
      <c r="Z218" s="29">
        <f t="shared" si="109"/>
        <v>50.026559999999996</v>
      </c>
    </row>
    <row r="219" spans="1:26" x14ac:dyDescent="0.25">
      <c r="A219" s="25">
        <f t="shared" si="119"/>
        <v>217</v>
      </c>
      <c r="B219" s="25" t="s">
        <v>43</v>
      </c>
      <c r="C219" s="4" t="s">
        <v>18</v>
      </c>
      <c r="D219" s="25" t="s">
        <v>226</v>
      </c>
      <c r="E219" s="25" t="s">
        <v>203</v>
      </c>
      <c r="F219" s="25" t="s">
        <v>246</v>
      </c>
      <c r="G219" s="25" t="s">
        <v>204</v>
      </c>
      <c r="H219" s="25" t="s">
        <v>197</v>
      </c>
      <c r="I219" s="25" t="str">
        <f t="shared" si="118"/>
        <v>Paid Middle</v>
      </c>
      <c r="J219" s="25" t="str">
        <f t="shared" si="103"/>
        <v>PM</v>
      </c>
      <c r="K219" s="25" t="s">
        <v>3</v>
      </c>
      <c r="L219" s="25" t="s">
        <v>9</v>
      </c>
      <c r="M219" s="25" t="str">
        <f t="shared" si="122"/>
        <v>Kiosk Medium</v>
      </c>
      <c r="N219" s="25" t="str">
        <f t="shared" si="105"/>
        <v>KM</v>
      </c>
      <c r="O219" s="25" t="s">
        <v>189</v>
      </c>
      <c r="P219" s="25" t="s">
        <v>191</v>
      </c>
      <c r="Q219" s="4" t="str">
        <f t="shared" si="123"/>
        <v>L2A-BW-CC-PM-KM-1B</v>
      </c>
      <c r="R219" s="4" t="str">
        <f t="shared" si="120"/>
        <v>PM-KM-1B</v>
      </c>
      <c r="S219" s="26">
        <v>3</v>
      </c>
      <c r="T219" s="26">
        <v>1.55</v>
      </c>
      <c r="U219" s="27">
        <f t="shared" si="124"/>
        <v>4.6500000000000004</v>
      </c>
      <c r="V219" s="28">
        <v>0</v>
      </c>
      <c r="W219" s="27">
        <f t="shared" si="125"/>
        <v>4.6500000000000004</v>
      </c>
      <c r="X219" s="29">
        <f t="shared" si="121"/>
        <v>9.84</v>
      </c>
      <c r="Y219" s="29">
        <f t="shared" si="121"/>
        <v>5.0839999999999996</v>
      </c>
      <c r="Z219" s="29">
        <f t="shared" si="109"/>
        <v>50.026559999999996</v>
      </c>
    </row>
    <row r="220" spans="1:26" x14ac:dyDescent="0.25">
      <c r="A220" s="25">
        <f t="shared" si="119"/>
        <v>218</v>
      </c>
      <c r="B220" s="25" t="s">
        <v>43</v>
      </c>
      <c r="C220" s="4" t="s">
        <v>18</v>
      </c>
      <c r="D220" s="25" t="s">
        <v>226</v>
      </c>
      <c r="E220" s="25" t="s">
        <v>203</v>
      </c>
      <c r="F220" s="25" t="s">
        <v>246</v>
      </c>
      <c r="G220" s="25" t="s">
        <v>204</v>
      </c>
      <c r="H220" s="25" t="s">
        <v>197</v>
      </c>
      <c r="I220" s="25" t="str">
        <f t="shared" si="118"/>
        <v>Paid Middle</v>
      </c>
      <c r="J220" s="25" t="str">
        <f t="shared" si="103"/>
        <v>PM</v>
      </c>
      <c r="K220" s="25" t="s">
        <v>3</v>
      </c>
      <c r="L220" s="25" t="s">
        <v>9</v>
      </c>
      <c r="M220" s="25" t="str">
        <f t="shared" si="122"/>
        <v>Kiosk Medium</v>
      </c>
      <c r="N220" s="25" t="str">
        <f t="shared" si="105"/>
        <v>KM</v>
      </c>
      <c r="O220" s="25" t="s">
        <v>189</v>
      </c>
      <c r="P220" s="25" t="s">
        <v>194</v>
      </c>
      <c r="Q220" s="4" t="str">
        <f t="shared" si="123"/>
        <v>L2A-BW-CC-PM-KM-1C</v>
      </c>
      <c r="R220" s="4" t="str">
        <f t="shared" si="120"/>
        <v>PM-KM-1C</v>
      </c>
      <c r="S220" s="26">
        <v>3</v>
      </c>
      <c r="T220" s="26">
        <v>1.55</v>
      </c>
      <c r="U220" s="27">
        <f t="shared" si="124"/>
        <v>4.6500000000000004</v>
      </c>
      <c r="V220" s="28">
        <v>0</v>
      </c>
      <c r="W220" s="27">
        <f t="shared" si="125"/>
        <v>4.6500000000000004</v>
      </c>
      <c r="X220" s="29">
        <f t="shared" si="121"/>
        <v>9.84</v>
      </c>
      <c r="Y220" s="29">
        <f t="shared" si="121"/>
        <v>5.0839999999999996</v>
      </c>
      <c r="Z220" s="29">
        <f t="shared" si="109"/>
        <v>50.026559999999996</v>
      </c>
    </row>
    <row r="221" spans="1:26" x14ac:dyDescent="0.25">
      <c r="A221" s="25">
        <f t="shared" si="119"/>
        <v>219</v>
      </c>
      <c r="B221" s="25" t="s">
        <v>43</v>
      </c>
      <c r="C221" s="4" t="s">
        <v>18</v>
      </c>
      <c r="D221" s="25" t="s">
        <v>226</v>
      </c>
      <c r="E221" s="25" t="s">
        <v>203</v>
      </c>
      <c r="F221" s="25" t="s">
        <v>246</v>
      </c>
      <c r="G221" s="25" t="s">
        <v>204</v>
      </c>
      <c r="H221" s="25" t="s">
        <v>197</v>
      </c>
      <c r="I221" s="25" t="str">
        <f t="shared" si="118"/>
        <v>Paid Middle</v>
      </c>
      <c r="J221" s="25" t="str">
        <f t="shared" si="103"/>
        <v>PM</v>
      </c>
      <c r="K221" s="25" t="s">
        <v>3</v>
      </c>
      <c r="L221" s="25" t="s">
        <v>9</v>
      </c>
      <c r="M221" s="25" t="str">
        <f t="shared" si="122"/>
        <v>Kiosk Medium</v>
      </c>
      <c r="N221" s="25" t="str">
        <f t="shared" si="105"/>
        <v>KM</v>
      </c>
      <c r="O221" s="25" t="s">
        <v>189</v>
      </c>
      <c r="P221" s="25" t="s">
        <v>195</v>
      </c>
      <c r="Q221" s="4" t="str">
        <f t="shared" si="123"/>
        <v>L2A-BW-CC-PM-KM-1D</v>
      </c>
      <c r="R221" s="4" t="str">
        <f t="shared" si="120"/>
        <v>PM-KM-1D</v>
      </c>
      <c r="S221" s="26">
        <v>3</v>
      </c>
      <c r="T221" s="26">
        <v>1.55</v>
      </c>
      <c r="U221" s="27">
        <f t="shared" si="124"/>
        <v>4.6500000000000004</v>
      </c>
      <c r="V221" s="28">
        <v>0</v>
      </c>
      <c r="W221" s="27">
        <f t="shared" si="125"/>
        <v>4.6500000000000004</v>
      </c>
      <c r="X221" s="29">
        <f t="shared" si="121"/>
        <v>9.84</v>
      </c>
      <c r="Y221" s="29">
        <f t="shared" si="121"/>
        <v>5.0839999999999996</v>
      </c>
      <c r="Z221" s="29">
        <f t="shared" si="109"/>
        <v>50.026559999999996</v>
      </c>
    </row>
    <row r="222" spans="1:26" x14ac:dyDescent="0.25">
      <c r="A222" s="25">
        <f t="shared" si="119"/>
        <v>220</v>
      </c>
      <c r="B222" s="25" t="s">
        <v>43</v>
      </c>
      <c r="C222" s="4" t="s">
        <v>18</v>
      </c>
      <c r="D222" s="25" t="s">
        <v>226</v>
      </c>
      <c r="E222" s="25" t="s">
        <v>203</v>
      </c>
      <c r="F222" s="25" t="s">
        <v>246</v>
      </c>
      <c r="G222" s="25" t="s">
        <v>204</v>
      </c>
      <c r="H222" s="25" t="s">
        <v>197</v>
      </c>
      <c r="I222" s="25" t="str">
        <f t="shared" si="118"/>
        <v>Paid Middle</v>
      </c>
      <c r="J222" s="25" t="str">
        <f t="shared" si="103"/>
        <v>PM</v>
      </c>
      <c r="K222" s="25" t="s">
        <v>3</v>
      </c>
      <c r="L222" s="25" t="s">
        <v>8</v>
      </c>
      <c r="M222" s="25" t="str">
        <f t="shared" si="122"/>
        <v>Kiosk Large</v>
      </c>
      <c r="N222" s="25" t="str">
        <f t="shared" si="105"/>
        <v>KL</v>
      </c>
      <c r="O222" s="25" t="s">
        <v>192</v>
      </c>
      <c r="P222" s="25" t="s">
        <v>196</v>
      </c>
      <c r="Q222" s="4" t="str">
        <f t="shared" si="123"/>
        <v>L2A-BW-CC-PM-KL-1AtoD</v>
      </c>
      <c r="R222" s="4" t="str">
        <f t="shared" si="120"/>
        <v>PM-KL-1AtoD</v>
      </c>
      <c r="S222" s="26">
        <v>3</v>
      </c>
      <c r="T222" s="26">
        <f>1.55*4</f>
        <v>6.2</v>
      </c>
      <c r="U222" s="27">
        <f t="shared" si="124"/>
        <v>18.600000000000001</v>
      </c>
      <c r="V222" s="28">
        <v>0</v>
      </c>
      <c r="W222" s="27">
        <f t="shared" si="125"/>
        <v>18.600000000000001</v>
      </c>
      <c r="X222" s="29">
        <f t="shared" si="121"/>
        <v>9.84</v>
      </c>
      <c r="Y222" s="29">
        <f t="shared" si="121"/>
        <v>20.335999999999999</v>
      </c>
      <c r="Z222" s="29">
        <f t="shared" si="109"/>
        <v>200.10623999999999</v>
      </c>
    </row>
    <row r="223" spans="1:26" x14ac:dyDescent="0.25">
      <c r="A223" s="25">
        <f t="shared" si="119"/>
        <v>221</v>
      </c>
      <c r="B223" s="25" t="s">
        <v>43</v>
      </c>
      <c r="C223" s="4" t="s">
        <v>18</v>
      </c>
      <c r="D223" s="25" t="s">
        <v>226</v>
      </c>
      <c r="E223" s="25" t="s">
        <v>203</v>
      </c>
      <c r="F223" s="25" t="s">
        <v>246</v>
      </c>
      <c r="G223" s="25" t="s">
        <v>204</v>
      </c>
      <c r="H223" s="25" t="s">
        <v>197</v>
      </c>
      <c r="I223" s="25" t="str">
        <f t="shared" si="118"/>
        <v>Paid Middle</v>
      </c>
      <c r="J223" s="25" t="str">
        <f t="shared" si="103"/>
        <v>PM</v>
      </c>
      <c r="K223" s="25" t="s">
        <v>3</v>
      </c>
      <c r="L223" s="25" t="s">
        <v>8</v>
      </c>
      <c r="M223" s="25" t="str">
        <f t="shared" si="122"/>
        <v>Kiosk Large</v>
      </c>
      <c r="N223" s="25" t="str">
        <f t="shared" si="105"/>
        <v>KL</v>
      </c>
      <c r="O223" s="25" t="s">
        <v>189</v>
      </c>
      <c r="P223" s="25" t="s">
        <v>199</v>
      </c>
      <c r="Q223" s="4" t="str">
        <f t="shared" si="123"/>
        <v>L2A-BW-CC-PM-KL-2A</v>
      </c>
      <c r="R223" s="4" t="str">
        <f t="shared" si="120"/>
        <v>PM-KL-2A</v>
      </c>
      <c r="S223" s="26">
        <v>3</v>
      </c>
      <c r="T223" s="26">
        <v>3.1</v>
      </c>
      <c r="U223" s="27">
        <f t="shared" si="124"/>
        <v>9.3000000000000007</v>
      </c>
      <c r="V223" s="28">
        <v>0</v>
      </c>
      <c r="W223" s="27">
        <f t="shared" si="125"/>
        <v>9.3000000000000007</v>
      </c>
      <c r="X223" s="29">
        <f t="shared" si="121"/>
        <v>9.84</v>
      </c>
      <c r="Y223" s="29">
        <f t="shared" si="121"/>
        <v>10.167999999999999</v>
      </c>
      <c r="Z223" s="29">
        <f t="shared" si="109"/>
        <v>100.05311999999999</v>
      </c>
    </row>
    <row r="224" spans="1:26" x14ac:dyDescent="0.25">
      <c r="A224" s="25">
        <f t="shared" si="119"/>
        <v>222</v>
      </c>
      <c r="B224" s="25" t="s">
        <v>43</v>
      </c>
      <c r="C224" s="4" t="s">
        <v>18</v>
      </c>
      <c r="D224" s="25" t="s">
        <v>226</v>
      </c>
      <c r="E224" s="25" t="s">
        <v>203</v>
      </c>
      <c r="F224" s="25" t="s">
        <v>246</v>
      </c>
      <c r="G224" s="25" t="s">
        <v>204</v>
      </c>
      <c r="H224" s="25" t="s">
        <v>197</v>
      </c>
      <c r="I224" s="25" t="str">
        <f t="shared" si="118"/>
        <v>Paid Middle</v>
      </c>
      <c r="J224" s="25" t="str">
        <f t="shared" si="103"/>
        <v>PM</v>
      </c>
      <c r="K224" s="25" t="s">
        <v>3</v>
      </c>
      <c r="L224" s="25" t="s">
        <v>8</v>
      </c>
      <c r="M224" s="25" t="str">
        <f t="shared" si="122"/>
        <v>Kiosk Large</v>
      </c>
      <c r="N224" s="25" t="str">
        <f t="shared" si="105"/>
        <v>KL</v>
      </c>
      <c r="O224" s="25" t="s">
        <v>189</v>
      </c>
      <c r="P224" s="25" t="s">
        <v>200</v>
      </c>
      <c r="Q224" s="4" t="str">
        <f t="shared" si="123"/>
        <v>L2A-BW-CC-PM-KL-2B</v>
      </c>
      <c r="R224" s="4" t="str">
        <f t="shared" si="120"/>
        <v>PM-KL-2B</v>
      </c>
      <c r="S224" s="26">
        <v>3</v>
      </c>
      <c r="T224" s="26">
        <v>3.1</v>
      </c>
      <c r="U224" s="27">
        <f t="shared" si="124"/>
        <v>9.3000000000000007</v>
      </c>
      <c r="V224" s="28">
        <v>0</v>
      </c>
      <c r="W224" s="27">
        <f t="shared" si="125"/>
        <v>9.3000000000000007</v>
      </c>
      <c r="X224" s="29">
        <f t="shared" si="121"/>
        <v>9.84</v>
      </c>
      <c r="Y224" s="29">
        <f t="shared" si="121"/>
        <v>10.167999999999999</v>
      </c>
      <c r="Z224" s="29">
        <f t="shared" si="109"/>
        <v>100.05311999999999</v>
      </c>
    </row>
    <row r="225" spans="1:26" x14ac:dyDescent="0.25">
      <c r="A225" s="25">
        <f t="shared" si="119"/>
        <v>223</v>
      </c>
      <c r="B225" s="25" t="s">
        <v>43</v>
      </c>
      <c r="C225" s="4" t="s">
        <v>18</v>
      </c>
      <c r="D225" s="25" t="s">
        <v>226</v>
      </c>
      <c r="E225" s="25" t="s">
        <v>203</v>
      </c>
      <c r="F225" s="25" t="s">
        <v>246</v>
      </c>
      <c r="G225" s="25" t="s">
        <v>204</v>
      </c>
      <c r="H225" s="25" t="s">
        <v>197</v>
      </c>
      <c r="I225" s="25" t="str">
        <f t="shared" si="118"/>
        <v>Paid Middle</v>
      </c>
      <c r="J225" s="25" t="str">
        <f t="shared" si="103"/>
        <v>PM</v>
      </c>
      <c r="K225" s="25" t="s">
        <v>3</v>
      </c>
      <c r="L225" s="25" t="s">
        <v>8</v>
      </c>
      <c r="M225" s="25" t="str">
        <f t="shared" si="122"/>
        <v>Kiosk Large</v>
      </c>
      <c r="N225" s="25" t="str">
        <f t="shared" si="105"/>
        <v>KL</v>
      </c>
      <c r="O225" s="25" t="s">
        <v>192</v>
      </c>
      <c r="P225" s="25" t="s">
        <v>201</v>
      </c>
      <c r="Q225" s="4" t="str">
        <f t="shared" si="123"/>
        <v>L2A-BW-CC-PM-KL-2A+B</v>
      </c>
      <c r="R225" s="4" t="str">
        <f t="shared" si="120"/>
        <v>PM-KL-2A+B</v>
      </c>
      <c r="S225" s="26">
        <v>3</v>
      </c>
      <c r="T225" s="26">
        <f>3.1*2</f>
        <v>6.2</v>
      </c>
      <c r="U225" s="27">
        <f t="shared" si="124"/>
        <v>18.600000000000001</v>
      </c>
      <c r="V225" s="28">
        <v>0</v>
      </c>
      <c r="W225" s="27">
        <f t="shared" si="125"/>
        <v>18.600000000000001</v>
      </c>
      <c r="X225" s="29">
        <f t="shared" si="121"/>
        <v>9.84</v>
      </c>
      <c r="Y225" s="29">
        <f t="shared" si="121"/>
        <v>20.335999999999999</v>
      </c>
      <c r="Z225" s="29">
        <f t="shared" si="109"/>
        <v>200.10623999999999</v>
      </c>
    </row>
    <row r="226" spans="1:26" x14ac:dyDescent="0.25">
      <c r="A226" s="19">
        <f t="shared" si="119"/>
        <v>224</v>
      </c>
      <c r="B226" s="19" t="s">
        <v>43</v>
      </c>
      <c r="C226" s="20" t="s">
        <v>18</v>
      </c>
      <c r="D226" s="19" t="s">
        <v>226</v>
      </c>
      <c r="E226" s="19" t="s">
        <v>203</v>
      </c>
      <c r="F226" s="19" t="s">
        <v>246</v>
      </c>
      <c r="G226" s="19" t="s">
        <v>187</v>
      </c>
      <c r="H226" s="19" t="s">
        <v>198</v>
      </c>
      <c r="I226" s="19" t="str">
        <f t="shared" si="118"/>
        <v>Unpaid South</v>
      </c>
      <c r="J226" s="19" t="str">
        <f t="shared" si="103"/>
        <v>US</v>
      </c>
      <c r="K226" s="19" t="s">
        <v>4</v>
      </c>
      <c r="L226" s="19" t="s">
        <v>6</v>
      </c>
      <c r="M226" s="19" t="str">
        <f>K226&amp;" "&amp;L226</f>
        <v>Block Small</v>
      </c>
      <c r="N226" s="19" t="str">
        <f t="shared" si="105"/>
        <v>BS</v>
      </c>
      <c r="O226" s="19" t="s">
        <v>189</v>
      </c>
      <c r="P226" s="19">
        <v>1</v>
      </c>
      <c r="Q226" s="20" t="str">
        <f>B226&amp;"-"&amp;D226&amp;"-"&amp;F226&amp;"-"&amp;J226&amp;"-"&amp;N226&amp;"-"&amp;P226</f>
        <v>L2A-BW-CC-US-BS-1</v>
      </c>
      <c r="R226" s="20" t="str">
        <f t="shared" si="120"/>
        <v>US-BS-1</v>
      </c>
      <c r="S226" s="21">
        <v>23.44</v>
      </c>
      <c r="T226" s="21">
        <v>14.37</v>
      </c>
      <c r="U226" s="24">
        <f>S226*T226</f>
        <v>336.83280000000002</v>
      </c>
      <c r="V226" s="23">
        <f>14.635*7.85+4</f>
        <v>118.88475</v>
      </c>
      <c r="W226" s="24">
        <f>U226-V226</f>
        <v>217.94805000000002</v>
      </c>
      <c r="X226" s="24">
        <f t="shared" si="121"/>
        <v>76.883200000000002</v>
      </c>
      <c r="Y226" s="24">
        <f t="shared" si="121"/>
        <v>47.133599999999994</v>
      </c>
      <c r="Z226" s="24">
        <f t="shared" si="109"/>
        <v>2344.7723011200001</v>
      </c>
    </row>
    <row r="227" spans="1:26" x14ac:dyDescent="0.25">
      <c r="A227" s="19">
        <f t="shared" si="119"/>
        <v>225</v>
      </c>
      <c r="B227" s="19" t="s">
        <v>43</v>
      </c>
      <c r="C227" s="20" t="s">
        <v>18</v>
      </c>
      <c r="D227" s="19" t="s">
        <v>226</v>
      </c>
      <c r="E227" s="19" t="s">
        <v>203</v>
      </c>
      <c r="F227" s="19" t="s">
        <v>246</v>
      </c>
      <c r="G227" s="19" t="s">
        <v>187</v>
      </c>
      <c r="H227" s="19" t="s">
        <v>198</v>
      </c>
      <c r="I227" s="19" t="str">
        <f t="shared" si="118"/>
        <v>Unpaid South</v>
      </c>
      <c r="J227" s="19" t="str">
        <f t="shared" si="103"/>
        <v>US</v>
      </c>
      <c r="K227" s="19" t="s">
        <v>3</v>
      </c>
      <c r="L227" s="19" t="s">
        <v>6</v>
      </c>
      <c r="M227" s="19" t="str">
        <f>K227&amp;" "&amp;L227</f>
        <v>Kiosk Small</v>
      </c>
      <c r="N227" s="19" t="str">
        <f t="shared" si="105"/>
        <v>KS</v>
      </c>
      <c r="O227" s="19" t="s">
        <v>189</v>
      </c>
      <c r="P227" s="19">
        <v>1</v>
      </c>
      <c r="Q227" s="20" t="str">
        <f>B227&amp;"-"&amp;D227&amp;"-"&amp;F227&amp;"-"&amp;J227&amp;"-"&amp;N227&amp;"-"&amp;P227</f>
        <v>L2A-BW-CC-US-KS-1</v>
      </c>
      <c r="R227" s="20" t="str">
        <f t="shared" si="120"/>
        <v>US-KS-1</v>
      </c>
      <c r="S227" s="21">
        <v>1.5</v>
      </c>
      <c r="T227" s="21">
        <v>1.6</v>
      </c>
      <c r="U227" s="22">
        <f>S227*T227</f>
        <v>2.4000000000000004</v>
      </c>
      <c r="V227" s="23">
        <v>0</v>
      </c>
      <c r="W227" s="22">
        <f>U227-V227</f>
        <v>2.4000000000000004</v>
      </c>
      <c r="X227" s="24">
        <f t="shared" si="121"/>
        <v>4.92</v>
      </c>
      <c r="Y227" s="24">
        <f t="shared" si="121"/>
        <v>5.2480000000000002</v>
      </c>
      <c r="Z227" s="24">
        <f t="shared" si="109"/>
        <v>25.820159999999998</v>
      </c>
    </row>
    <row r="228" spans="1:26" x14ac:dyDescent="0.25">
      <c r="A228" s="1">
        <f t="shared" si="119"/>
        <v>226</v>
      </c>
      <c r="S228" s="8"/>
      <c r="T228" s="8"/>
      <c r="V228" s="18"/>
    </row>
    <row r="229" spans="1:26" x14ac:dyDescent="0.25">
      <c r="A229" s="19">
        <f t="shared" si="119"/>
        <v>227</v>
      </c>
      <c r="B229" s="19" t="s">
        <v>43</v>
      </c>
      <c r="C229" s="20" t="s">
        <v>22</v>
      </c>
      <c r="D229" s="19" t="s">
        <v>227</v>
      </c>
      <c r="E229" s="19" t="s">
        <v>203</v>
      </c>
      <c r="F229" s="19" t="s">
        <v>246</v>
      </c>
      <c r="G229" s="19" t="s">
        <v>187</v>
      </c>
      <c r="H229" s="19" t="s">
        <v>188</v>
      </c>
      <c r="I229" s="19" t="str">
        <f t="shared" si="118"/>
        <v>Unpaid North</v>
      </c>
      <c r="J229" s="19" t="str">
        <f t="shared" si="103"/>
        <v>UN</v>
      </c>
      <c r="K229" s="19" t="s">
        <v>3</v>
      </c>
      <c r="L229" s="19" t="s">
        <v>8</v>
      </c>
      <c r="M229" s="19" t="str">
        <f>K229&amp;" "&amp;L229</f>
        <v>Kiosk Large</v>
      </c>
      <c r="N229" s="19" t="str">
        <f t="shared" si="105"/>
        <v>KL</v>
      </c>
      <c r="O229" s="19" t="s">
        <v>189</v>
      </c>
      <c r="P229" s="19">
        <v>1</v>
      </c>
      <c r="Q229" s="20" t="str">
        <f>B229&amp;"-"&amp;D229&amp;"-"&amp;F229&amp;"-"&amp;J229&amp;"-"&amp;N229&amp;"-"&amp;P229</f>
        <v>L2A-EK-CC-UN-KL-1</v>
      </c>
      <c r="R229" s="110" t="str">
        <f t="shared" ref="R229:R247" si="126">J229&amp;"-"&amp;N229&amp;"-"&amp;P229</f>
        <v>UN-KL-1</v>
      </c>
      <c r="S229" s="21">
        <v>2</v>
      </c>
      <c r="T229" s="21">
        <v>3</v>
      </c>
      <c r="U229" s="22">
        <f>S229*T229</f>
        <v>6</v>
      </c>
      <c r="V229" s="23">
        <v>0</v>
      </c>
      <c r="W229" s="22">
        <f>U229-V229</f>
        <v>6</v>
      </c>
      <c r="X229" s="24">
        <f t="shared" ref="X229:Y244" si="127">S229*X$1</f>
        <v>6.56</v>
      </c>
      <c r="Y229" s="24">
        <f t="shared" si="127"/>
        <v>9.84</v>
      </c>
      <c r="Z229" s="24">
        <f t="shared" si="109"/>
        <v>64.550399999999996</v>
      </c>
    </row>
    <row r="230" spans="1:26" x14ac:dyDescent="0.25">
      <c r="A230" s="19">
        <f t="shared" si="119"/>
        <v>228</v>
      </c>
      <c r="B230" s="19" t="s">
        <v>43</v>
      </c>
      <c r="C230" s="20" t="s">
        <v>22</v>
      </c>
      <c r="D230" s="19" t="s">
        <v>227</v>
      </c>
      <c r="E230" s="19" t="s">
        <v>203</v>
      </c>
      <c r="F230" s="19" t="s">
        <v>246</v>
      </c>
      <c r="G230" s="19" t="s">
        <v>187</v>
      </c>
      <c r="H230" s="19" t="s">
        <v>188</v>
      </c>
      <c r="I230" s="19" t="str">
        <f t="shared" si="118"/>
        <v>Unpaid North</v>
      </c>
      <c r="J230" s="19" t="str">
        <f t="shared" si="103"/>
        <v>UN</v>
      </c>
      <c r="K230" s="19" t="s">
        <v>3</v>
      </c>
      <c r="L230" s="19" t="s">
        <v>6</v>
      </c>
      <c r="M230" s="19" t="str">
        <f>K230&amp;" "&amp;L230</f>
        <v>Kiosk Small</v>
      </c>
      <c r="N230" s="19" t="str">
        <f t="shared" si="105"/>
        <v>KS</v>
      </c>
      <c r="O230" s="19" t="s">
        <v>189</v>
      </c>
      <c r="P230" s="19" t="s">
        <v>190</v>
      </c>
      <c r="Q230" s="20" t="str">
        <f>B230&amp;"-"&amp;D230&amp;"-"&amp;F230&amp;"-"&amp;J230&amp;"-"&amp;N230&amp;"-"&amp;P230</f>
        <v>L2A-EK-CC-UN-KS-1A</v>
      </c>
      <c r="R230" s="20" t="str">
        <f t="shared" si="126"/>
        <v>UN-KS-1A</v>
      </c>
      <c r="S230" s="21">
        <v>1.5</v>
      </c>
      <c r="T230" s="21">
        <v>1.6</v>
      </c>
      <c r="U230" s="22">
        <f>S230*T230</f>
        <v>2.4000000000000004</v>
      </c>
      <c r="V230" s="23">
        <v>0</v>
      </c>
      <c r="W230" s="22">
        <f>U230-V230</f>
        <v>2.4000000000000004</v>
      </c>
      <c r="X230" s="24">
        <f t="shared" si="127"/>
        <v>4.92</v>
      </c>
      <c r="Y230" s="24">
        <f t="shared" si="127"/>
        <v>5.2480000000000002</v>
      </c>
      <c r="Z230" s="24">
        <f t="shared" si="109"/>
        <v>25.820159999999998</v>
      </c>
    </row>
    <row r="231" spans="1:26" x14ac:dyDescent="0.25">
      <c r="A231" s="19">
        <f t="shared" si="119"/>
        <v>229</v>
      </c>
      <c r="B231" s="19" t="s">
        <v>43</v>
      </c>
      <c r="C231" s="20" t="s">
        <v>22</v>
      </c>
      <c r="D231" s="19" t="s">
        <v>227</v>
      </c>
      <c r="E231" s="19" t="s">
        <v>203</v>
      </c>
      <c r="F231" s="19" t="s">
        <v>246</v>
      </c>
      <c r="G231" s="19" t="s">
        <v>187</v>
      </c>
      <c r="H231" s="19" t="s">
        <v>188</v>
      </c>
      <c r="I231" s="19" t="str">
        <f t="shared" si="118"/>
        <v>Unpaid North</v>
      </c>
      <c r="J231" s="19" t="str">
        <f t="shared" si="103"/>
        <v>UN</v>
      </c>
      <c r="K231" s="19" t="s">
        <v>3</v>
      </c>
      <c r="L231" s="19" t="s">
        <v>6</v>
      </c>
      <c r="M231" s="19" t="str">
        <f>K231&amp;" "&amp;L231</f>
        <v>Kiosk Small</v>
      </c>
      <c r="N231" s="19" t="str">
        <f t="shared" si="105"/>
        <v>KS</v>
      </c>
      <c r="O231" s="19" t="s">
        <v>189</v>
      </c>
      <c r="P231" s="19" t="s">
        <v>191</v>
      </c>
      <c r="Q231" s="20" t="str">
        <f>B231&amp;"-"&amp;D231&amp;"-"&amp;F231&amp;"-"&amp;J231&amp;"-"&amp;N231&amp;"-"&amp;P231</f>
        <v>L2A-EK-CC-UN-KS-1B</v>
      </c>
      <c r="R231" s="20" t="str">
        <f t="shared" si="126"/>
        <v>UN-KS-1B</v>
      </c>
      <c r="S231" s="21">
        <v>1.5</v>
      </c>
      <c r="T231" s="21">
        <v>1.6</v>
      </c>
      <c r="U231" s="22">
        <f>S231*T231</f>
        <v>2.4000000000000004</v>
      </c>
      <c r="V231" s="23">
        <v>0</v>
      </c>
      <c r="W231" s="22">
        <f>U231-V231</f>
        <v>2.4000000000000004</v>
      </c>
      <c r="X231" s="24">
        <f t="shared" si="127"/>
        <v>4.92</v>
      </c>
      <c r="Y231" s="24">
        <f t="shared" si="127"/>
        <v>5.2480000000000002</v>
      </c>
      <c r="Z231" s="24">
        <f t="shared" si="109"/>
        <v>25.820159999999998</v>
      </c>
    </row>
    <row r="232" spans="1:26" x14ac:dyDescent="0.25">
      <c r="A232" s="19">
        <f t="shared" si="119"/>
        <v>230</v>
      </c>
      <c r="B232" s="19" t="s">
        <v>43</v>
      </c>
      <c r="C232" s="20" t="s">
        <v>22</v>
      </c>
      <c r="D232" s="19" t="s">
        <v>227</v>
      </c>
      <c r="E232" s="19" t="s">
        <v>203</v>
      </c>
      <c r="F232" s="19" t="s">
        <v>246</v>
      </c>
      <c r="G232" s="19" t="s">
        <v>187</v>
      </c>
      <c r="H232" s="19" t="s">
        <v>188</v>
      </c>
      <c r="I232" s="19" t="str">
        <f t="shared" si="118"/>
        <v>Unpaid North</v>
      </c>
      <c r="J232" s="19" t="str">
        <f t="shared" si="103"/>
        <v>UN</v>
      </c>
      <c r="K232" s="19" t="s">
        <v>3</v>
      </c>
      <c r="L232" s="19" t="s">
        <v>9</v>
      </c>
      <c r="M232" s="19" t="str">
        <f>K232&amp;" "&amp;L232</f>
        <v>Kiosk Medium</v>
      </c>
      <c r="N232" s="19" t="str">
        <f t="shared" si="105"/>
        <v>KM</v>
      </c>
      <c r="O232" s="19" t="s">
        <v>192</v>
      </c>
      <c r="P232" s="19" t="s">
        <v>193</v>
      </c>
      <c r="Q232" s="20" t="str">
        <f>B232&amp;"-"&amp;D232&amp;"-"&amp;F232&amp;"-"&amp;J232&amp;"-"&amp;N232&amp;"-"&amp;P232</f>
        <v>L2A-EK-CC-UN-KM-1A+B</v>
      </c>
      <c r="R232" s="20" t="str">
        <f t="shared" si="126"/>
        <v>UN-KM-1A+B</v>
      </c>
      <c r="S232" s="21">
        <v>1.5</v>
      </c>
      <c r="T232" s="21">
        <f>1.6*2</f>
        <v>3.2</v>
      </c>
      <c r="U232" s="22">
        <f>S232*T232</f>
        <v>4.8000000000000007</v>
      </c>
      <c r="V232" s="23">
        <v>0</v>
      </c>
      <c r="W232" s="22">
        <f>U232-V232</f>
        <v>4.8000000000000007</v>
      </c>
      <c r="X232" s="24">
        <f t="shared" si="127"/>
        <v>4.92</v>
      </c>
      <c r="Y232" s="24">
        <f t="shared" si="127"/>
        <v>10.496</v>
      </c>
      <c r="Z232" s="24">
        <f t="shared" si="109"/>
        <v>51.640319999999996</v>
      </c>
    </row>
    <row r="233" spans="1:26" x14ac:dyDescent="0.25">
      <c r="A233" s="25">
        <f t="shared" si="119"/>
        <v>231</v>
      </c>
      <c r="B233" s="25" t="s">
        <v>43</v>
      </c>
      <c r="C233" s="4" t="s">
        <v>22</v>
      </c>
      <c r="D233" s="25" t="s">
        <v>227</v>
      </c>
      <c r="E233" s="25" t="s">
        <v>203</v>
      </c>
      <c r="F233" s="25" t="s">
        <v>246</v>
      </c>
      <c r="G233" s="25" t="s">
        <v>204</v>
      </c>
      <c r="H233" s="25" t="s">
        <v>197</v>
      </c>
      <c r="I233" s="25" t="str">
        <f t="shared" si="118"/>
        <v>Paid Middle</v>
      </c>
      <c r="J233" s="25" t="str">
        <f t="shared" si="103"/>
        <v>PM</v>
      </c>
      <c r="K233" s="25" t="s">
        <v>3</v>
      </c>
      <c r="L233" s="25" t="s">
        <v>8</v>
      </c>
      <c r="M233" s="25" t="str">
        <f t="shared" ref="M233:M243" si="128">K233&amp;" "&amp;L233</f>
        <v>Kiosk Large</v>
      </c>
      <c r="N233" s="25" t="str">
        <f t="shared" si="105"/>
        <v>KL</v>
      </c>
      <c r="O233" s="25" t="s">
        <v>189</v>
      </c>
      <c r="P233" s="25" t="s">
        <v>190</v>
      </c>
      <c r="Q233" s="4" t="str">
        <f t="shared" ref="Q233:Q243" si="129">B233&amp;"-"&amp;D233&amp;"-"&amp;F233&amp;"-"&amp;J233&amp;"-"&amp;N233&amp;"-"&amp;P233</f>
        <v>L2A-EK-CC-PM-KL-1A</v>
      </c>
      <c r="R233" s="4" t="str">
        <f t="shared" si="126"/>
        <v>PM-KL-1A</v>
      </c>
      <c r="S233" s="26">
        <v>3</v>
      </c>
      <c r="T233" s="26">
        <v>3.1</v>
      </c>
      <c r="U233" s="27">
        <f t="shared" ref="U233:U243" si="130">S233*T233</f>
        <v>9.3000000000000007</v>
      </c>
      <c r="V233" s="28">
        <v>0</v>
      </c>
      <c r="W233" s="27">
        <f t="shared" ref="W233:W243" si="131">U233-V233</f>
        <v>9.3000000000000007</v>
      </c>
      <c r="X233" s="29">
        <f t="shared" si="127"/>
        <v>9.84</v>
      </c>
      <c r="Y233" s="29">
        <f t="shared" si="127"/>
        <v>10.167999999999999</v>
      </c>
      <c r="Z233" s="29">
        <f t="shared" si="109"/>
        <v>100.05311999999999</v>
      </c>
    </row>
    <row r="234" spans="1:26" x14ac:dyDescent="0.25">
      <c r="A234" s="25">
        <f t="shared" si="119"/>
        <v>232</v>
      </c>
      <c r="B234" s="25" t="s">
        <v>43</v>
      </c>
      <c r="C234" s="4" t="s">
        <v>22</v>
      </c>
      <c r="D234" s="25" t="s">
        <v>227</v>
      </c>
      <c r="E234" s="25" t="s">
        <v>203</v>
      </c>
      <c r="F234" s="25" t="s">
        <v>246</v>
      </c>
      <c r="G234" s="25" t="s">
        <v>204</v>
      </c>
      <c r="H234" s="25" t="s">
        <v>197</v>
      </c>
      <c r="I234" s="25" t="str">
        <f t="shared" si="118"/>
        <v>Paid Middle</v>
      </c>
      <c r="J234" s="25" t="str">
        <f t="shared" si="103"/>
        <v>PM</v>
      </c>
      <c r="K234" s="25" t="s">
        <v>3</v>
      </c>
      <c r="L234" s="25" t="s">
        <v>8</v>
      </c>
      <c r="M234" s="25" t="str">
        <f t="shared" si="128"/>
        <v>Kiosk Large</v>
      </c>
      <c r="N234" s="25" t="str">
        <f t="shared" si="105"/>
        <v>KL</v>
      </c>
      <c r="O234" s="25" t="s">
        <v>189</v>
      </c>
      <c r="P234" s="25" t="s">
        <v>191</v>
      </c>
      <c r="Q234" s="4" t="str">
        <f t="shared" si="129"/>
        <v>L2A-EK-CC-PM-KL-1B</v>
      </c>
      <c r="R234" s="4" t="str">
        <f t="shared" si="126"/>
        <v>PM-KL-1B</v>
      </c>
      <c r="S234" s="26">
        <v>3</v>
      </c>
      <c r="T234" s="26">
        <v>3.1</v>
      </c>
      <c r="U234" s="27">
        <f t="shared" si="130"/>
        <v>9.3000000000000007</v>
      </c>
      <c r="V234" s="28">
        <v>0</v>
      </c>
      <c r="W234" s="27">
        <f t="shared" si="131"/>
        <v>9.3000000000000007</v>
      </c>
      <c r="X234" s="29">
        <f t="shared" si="127"/>
        <v>9.84</v>
      </c>
      <c r="Y234" s="29">
        <f t="shared" si="127"/>
        <v>10.167999999999999</v>
      </c>
      <c r="Z234" s="29">
        <f t="shared" si="109"/>
        <v>100.05311999999999</v>
      </c>
    </row>
    <row r="235" spans="1:26" x14ac:dyDescent="0.25">
      <c r="A235" s="25">
        <f t="shared" si="119"/>
        <v>233</v>
      </c>
      <c r="B235" s="25" t="s">
        <v>43</v>
      </c>
      <c r="C235" s="4" t="s">
        <v>22</v>
      </c>
      <c r="D235" s="25" t="s">
        <v>227</v>
      </c>
      <c r="E235" s="25" t="s">
        <v>203</v>
      </c>
      <c r="F235" s="25" t="s">
        <v>246</v>
      </c>
      <c r="G235" s="25" t="s">
        <v>204</v>
      </c>
      <c r="H235" s="25" t="s">
        <v>197</v>
      </c>
      <c r="I235" s="25" t="str">
        <f t="shared" si="118"/>
        <v>Paid Middle</v>
      </c>
      <c r="J235" s="25" t="str">
        <f t="shared" si="103"/>
        <v>PM</v>
      </c>
      <c r="K235" s="25" t="s">
        <v>3</v>
      </c>
      <c r="L235" s="25" t="s">
        <v>8</v>
      </c>
      <c r="M235" s="25" t="str">
        <f t="shared" si="128"/>
        <v>Kiosk Large</v>
      </c>
      <c r="N235" s="25" t="str">
        <f t="shared" si="105"/>
        <v>KL</v>
      </c>
      <c r="O235" s="25" t="s">
        <v>192</v>
      </c>
      <c r="P235" s="25" t="s">
        <v>193</v>
      </c>
      <c r="Q235" s="4" t="str">
        <f t="shared" si="129"/>
        <v>L2A-EK-CC-PM-KL-1A+B</v>
      </c>
      <c r="R235" s="4" t="str">
        <f t="shared" si="126"/>
        <v>PM-KL-1A+B</v>
      </c>
      <c r="S235" s="26">
        <v>3</v>
      </c>
      <c r="T235" s="26">
        <f>3.1*2</f>
        <v>6.2</v>
      </c>
      <c r="U235" s="27">
        <f t="shared" si="130"/>
        <v>18.600000000000001</v>
      </c>
      <c r="V235" s="28">
        <v>0</v>
      </c>
      <c r="W235" s="27">
        <f t="shared" si="131"/>
        <v>18.600000000000001</v>
      </c>
      <c r="X235" s="29">
        <f t="shared" si="127"/>
        <v>9.84</v>
      </c>
      <c r="Y235" s="29">
        <f t="shared" si="127"/>
        <v>20.335999999999999</v>
      </c>
      <c r="Z235" s="29">
        <f t="shared" si="109"/>
        <v>200.10623999999999</v>
      </c>
    </row>
    <row r="236" spans="1:26" x14ac:dyDescent="0.25">
      <c r="A236" s="25">
        <f t="shared" si="119"/>
        <v>234</v>
      </c>
      <c r="B236" s="25" t="s">
        <v>43</v>
      </c>
      <c r="C236" s="4" t="s">
        <v>22</v>
      </c>
      <c r="D236" s="25" t="s">
        <v>227</v>
      </c>
      <c r="E236" s="25" t="s">
        <v>203</v>
      </c>
      <c r="F236" s="25" t="s">
        <v>246</v>
      </c>
      <c r="G236" s="25" t="s">
        <v>204</v>
      </c>
      <c r="H236" s="25" t="s">
        <v>197</v>
      </c>
      <c r="I236" s="25" t="str">
        <f t="shared" si="118"/>
        <v>Paid Middle</v>
      </c>
      <c r="J236" s="25" t="str">
        <f t="shared" si="103"/>
        <v>PM</v>
      </c>
      <c r="K236" s="25" t="s">
        <v>3</v>
      </c>
      <c r="L236" s="25" t="s">
        <v>9</v>
      </c>
      <c r="M236" s="25" t="str">
        <f t="shared" si="128"/>
        <v>Kiosk Medium</v>
      </c>
      <c r="N236" s="25" t="str">
        <f t="shared" si="105"/>
        <v>KM</v>
      </c>
      <c r="O236" s="25" t="s">
        <v>189</v>
      </c>
      <c r="P236" s="25" t="s">
        <v>190</v>
      </c>
      <c r="Q236" s="4" t="str">
        <f t="shared" si="129"/>
        <v>L2A-EK-CC-PM-KM-1A</v>
      </c>
      <c r="R236" s="4" t="str">
        <f t="shared" si="126"/>
        <v>PM-KM-1A</v>
      </c>
      <c r="S236" s="26">
        <v>3</v>
      </c>
      <c r="T236" s="26">
        <v>1.55</v>
      </c>
      <c r="U236" s="27">
        <f t="shared" si="130"/>
        <v>4.6500000000000004</v>
      </c>
      <c r="V236" s="28">
        <v>0</v>
      </c>
      <c r="W236" s="27">
        <f t="shared" si="131"/>
        <v>4.6500000000000004</v>
      </c>
      <c r="X236" s="29">
        <f t="shared" si="127"/>
        <v>9.84</v>
      </c>
      <c r="Y236" s="29">
        <f t="shared" si="127"/>
        <v>5.0839999999999996</v>
      </c>
      <c r="Z236" s="29">
        <f t="shared" si="109"/>
        <v>50.026559999999996</v>
      </c>
    </row>
    <row r="237" spans="1:26" x14ac:dyDescent="0.25">
      <c r="A237" s="25">
        <f t="shared" si="119"/>
        <v>235</v>
      </c>
      <c r="B237" s="25" t="s">
        <v>43</v>
      </c>
      <c r="C237" s="4" t="s">
        <v>22</v>
      </c>
      <c r="D237" s="25" t="s">
        <v>227</v>
      </c>
      <c r="E237" s="25" t="s">
        <v>203</v>
      </c>
      <c r="F237" s="25" t="s">
        <v>246</v>
      </c>
      <c r="G237" s="25" t="s">
        <v>204</v>
      </c>
      <c r="H237" s="25" t="s">
        <v>197</v>
      </c>
      <c r="I237" s="25" t="str">
        <f t="shared" si="118"/>
        <v>Paid Middle</v>
      </c>
      <c r="J237" s="25" t="str">
        <f t="shared" si="103"/>
        <v>PM</v>
      </c>
      <c r="K237" s="25" t="s">
        <v>3</v>
      </c>
      <c r="L237" s="25" t="s">
        <v>9</v>
      </c>
      <c r="M237" s="25" t="str">
        <f t="shared" si="128"/>
        <v>Kiosk Medium</v>
      </c>
      <c r="N237" s="25" t="str">
        <f t="shared" si="105"/>
        <v>KM</v>
      </c>
      <c r="O237" s="25" t="s">
        <v>189</v>
      </c>
      <c r="P237" s="25" t="s">
        <v>191</v>
      </c>
      <c r="Q237" s="4" t="str">
        <f t="shared" si="129"/>
        <v>L2A-EK-CC-PM-KM-1B</v>
      </c>
      <c r="R237" s="4" t="str">
        <f t="shared" si="126"/>
        <v>PM-KM-1B</v>
      </c>
      <c r="S237" s="26">
        <v>3</v>
      </c>
      <c r="T237" s="26">
        <v>1.55</v>
      </c>
      <c r="U237" s="27">
        <f t="shared" si="130"/>
        <v>4.6500000000000004</v>
      </c>
      <c r="V237" s="28">
        <v>0</v>
      </c>
      <c r="W237" s="27">
        <f t="shared" si="131"/>
        <v>4.6500000000000004</v>
      </c>
      <c r="X237" s="29">
        <f t="shared" si="127"/>
        <v>9.84</v>
      </c>
      <c r="Y237" s="29">
        <f t="shared" si="127"/>
        <v>5.0839999999999996</v>
      </c>
      <c r="Z237" s="29">
        <f t="shared" si="109"/>
        <v>50.026559999999996</v>
      </c>
    </row>
    <row r="238" spans="1:26" x14ac:dyDescent="0.25">
      <c r="A238" s="25">
        <f t="shared" si="119"/>
        <v>236</v>
      </c>
      <c r="B238" s="25" t="s">
        <v>43</v>
      </c>
      <c r="C238" s="4" t="s">
        <v>22</v>
      </c>
      <c r="D238" s="25" t="s">
        <v>227</v>
      </c>
      <c r="E238" s="25" t="s">
        <v>203</v>
      </c>
      <c r="F238" s="25" t="s">
        <v>246</v>
      </c>
      <c r="G238" s="25" t="s">
        <v>204</v>
      </c>
      <c r="H238" s="25" t="s">
        <v>197</v>
      </c>
      <c r="I238" s="25" t="str">
        <f t="shared" si="118"/>
        <v>Paid Middle</v>
      </c>
      <c r="J238" s="25" t="str">
        <f t="shared" si="103"/>
        <v>PM</v>
      </c>
      <c r="K238" s="25" t="s">
        <v>3</v>
      </c>
      <c r="L238" s="25" t="s">
        <v>9</v>
      </c>
      <c r="M238" s="25" t="str">
        <f t="shared" si="128"/>
        <v>Kiosk Medium</v>
      </c>
      <c r="N238" s="25" t="str">
        <f t="shared" si="105"/>
        <v>KM</v>
      </c>
      <c r="O238" s="25" t="s">
        <v>189</v>
      </c>
      <c r="P238" s="25" t="s">
        <v>194</v>
      </c>
      <c r="Q238" s="4" t="str">
        <f t="shared" si="129"/>
        <v>L2A-EK-CC-PM-KM-1C</v>
      </c>
      <c r="R238" s="4" t="str">
        <f t="shared" si="126"/>
        <v>PM-KM-1C</v>
      </c>
      <c r="S238" s="26">
        <v>3</v>
      </c>
      <c r="T238" s="26">
        <v>1.55</v>
      </c>
      <c r="U238" s="27">
        <f t="shared" si="130"/>
        <v>4.6500000000000004</v>
      </c>
      <c r="V238" s="28">
        <v>0</v>
      </c>
      <c r="W238" s="27">
        <f t="shared" si="131"/>
        <v>4.6500000000000004</v>
      </c>
      <c r="X238" s="29">
        <f t="shared" si="127"/>
        <v>9.84</v>
      </c>
      <c r="Y238" s="29">
        <f t="shared" si="127"/>
        <v>5.0839999999999996</v>
      </c>
      <c r="Z238" s="29">
        <f t="shared" si="109"/>
        <v>50.026559999999996</v>
      </c>
    </row>
    <row r="239" spans="1:26" x14ac:dyDescent="0.25">
      <c r="A239" s="25">
        <f t="shared" si="119"/>
        <v>237</v>
      </c>
      <c r="B239" s="25" t="s">
        <v>43</v>
      </c>
      <c r="C239" s="4" t="s">
        <v>22</v>
      </c>
      <c r="D239" s="25" t="s">
        <v>227</v>
      </c>
      <c r="E239" s="25" t="s">
        <v>203</v>
      </c>
      <c r="F239" s="25" t="s">
        <v>246</v>
      </c>
      <c r="G239" s="25" t="s">
        <v>204</v>
      </c>
      <c r="H239" s="25" t="s">
        <v>197</v>
      </c>
      <c r="I239" s="25" t="str">
        <f t="shared" si="118"/>
        <v>Paid Middle</v>
      </c>
      <c r="J239" s="25" t="str">
        <f t="shared" si="103"/>
        <v>PM</v>
      </c>
      <c r="K239" s="25" t="s">
        <v>3</v>
      </c>
      <c r="L239" s="25" t="s">
        <v>9</v>
      </c>
      <c r="M239" s="25" t="str">
        <f t="shared" si="128"/>
        <v>Kiosk Medium</v>
      </c>
      <c r="N239" s="25" t="str">
        <f t="shared" si="105"/>
        <v>KM</v>
      </c>
      <c r="O239" s="25" t="s">
        <v>189</v>
      </c>
      <c r="P239" s="25" t="s">
        <v>195</v>
      </c>
      <c r="Q239" s="4" t="str">
        <f t="shared" si="129"/>
        <v>L2A-EK-CC-PM-KM-1D</v>
      </c>
      <c r="R239" s="4" t="str">
        <f t="shared" si="126"/>
        <v>PM-KM-1D</v>
      </c>
      <c r="S239" s="26">
        <v>3</v>
      </c>
      <c r="T239" s="26">
        <v>1.55</v>
      </c>
      <c r="U239" s="27">
        <f t="shared" si="130"/>
        <v>4.6500000000000004</v>
      </c>
      <c r="V239" s="28">
        <v>0</v>
      </c>
      <c r="W239" s="27">
        <f t="shared" si="131"/>
        <v>4.6500000000000004</v>
      </c>
      <c r="X239" s="29">
        <f t="shared" si="127"/>
        <v>9.84</v>
      </c>
      <c r="Y239" s="29">
        <f t="shared" si="127"/>
        <v>5.0839999999999996</v>
      </c>
      <c r="Z239" s="29">
        <f t="shared" si="109"/>
        <v>50.026559999999996</v>
      </c>
    </row>
    <row r="240" spans="1:26" x14ac:dyDescent="0.25">
      <c r="A240" s="25">
        <f t="shared" si="119"/>
        <v>238</v>
      </c>
      <c r="B240" s="25" t="s">
        <v>43</v>
      </c>
      <c r="C240" s="4" t="s">
        <v>22</v>
      </c>
      <c r="D240" s="25" t="s">
        <v>227</v>
      </c>
      <c r="E240" s="25" t="s">
        <v>203</v>
      </c>
      <c r="F240" s="25" t="s">
        <v>246</v>
      </c>
      <c r="G240" s="25" t="s">
        <v>204</v>
      </c>
      <c r="H240" s="25" t="s">
        <v>197</v>
      </c>
      <c r="I240" s="25" t="str">
        <f t="shared" si="118"/>
        <v>Paid Middle</v>
      </c>
      <c r="J240" s="25" t="str">
        <f t="shared" si="103"/>
        <v>PM</v>
      </c>
      <c r="K240" s="25" t="s">
        <v>3</v>
      </c>
      <c r="L240" s="25" t="s">
        <v>8</v>
      </c>
      <c r="M240" s="25" t="str">
        <f t="shared" si="128"/>
        <v>Kiosk Large</v>
      </c>
      <c r="N240" s="25" t="str">
        <f t="shared" si="105"/>
        <v>KL</v>
      </c>
      <c r="O240" s="25" t="s">
        <v>192</v>
      </c>
      <c r="P240" s="25" t="s">
        <v>196</v>
      </c>
      <c r="Q240" s="4" t="str">
        <f t="shared" si="129"/>
        <v>L2A-EK-CC-PM-KL-1AtoD</v>
      </c>
      <c r="R240" s="4" t="str">
        <f t="shared" si="126"/>
        <v>PM-KL-1AtoD</v>
      </c>
      <c r="S240" s="26">
        <v>3</v>
      </c>
      <c r="T240" s="26">
        <f>1.55*4</f>
        <v>6.2</v>
      </c>
      <c r="U240" s="27">
        <f t="shared" si="130"/>
        <v>18.600000000000001</v>
      </c>
      <c r="V240" s="28">
        <v>0</v>
      </c>
      <c r="W240" s="27">
        <f t="shared" si="131"/>
        <v>18.600000000000001</v>
      </c>
      <c r="X240" s="29">
        <f t="shared" si="127"/>
        <v>9.84</v>
      </c>
      <c r="Y240" s="29">
        <f t="shared" si="127"/>
        <v>20.335999999999999</v>
      </c>
      <c r="Z240" s="29">
        <f t="shared" si="109"/>
        <v>200.10623999999999</v>
      </c>
    </row>
    <row r="241" spans="1:26" x14ac:dyDescent="0.25">
      <c r="A241" s="25">
        <f t="shared" si="119"/>
        <v>239</v>
      </c>
      <c r="B241" s="25" t="s">
        <v>43</v>
      </c>
      <c r="C241" s="4" t="s">
        <v>22</v>
      </c>
      <c r="D241" s="25" t="s">
        <v>227</v>
      </c>
      <c r="E241" s="25" t="s">
        <v>203</v>
      </c>
      <c r="F241" s="25" t="s">
        <v>246</v>
      </c>
      <c r="G241" s="25" t="s">
        <v>204</v>
      </c>
      <c r="H241" s="25" t="s">
        <v>197</v>
      </c>
      <c r="I241" s="25" t="str">
        <f t="shared" si="118"/>
        <v>Paid Middle</v>
      </c>
      <c r="J241" s="25" t="str">
        <f t="shared" si="103"/>
        <v>PM</v>
      </c>
      <c r="K241" s="25" t="s">
        <v>3</v>
      </c>
      <c r="L241" s="25" t="s">
        <v>8</v>
      </c>
      <c r="M241" s="25" t="str">
        <f t="shared" si="128"/>
        <v>Kiosk Large</v>
      </c>
      <c r="N241" s="25" t="str">
        <f t="shared" si="105"/>
        <v>KL</v>
      </c>
      <c r="O241" s="25" t="s">
        <v>189</v>
      </c>
      <c r="P241" s="25" t="s">
        <v>199</v>
      </c>
      <c r="Q241" s="4" t="str">
        <f t="shared" si="129"/>
        <v>L2A-EK-CC-PM-KL-2A</v>
      </c>
      <c r="R241" s="4" t="str">
        <f t="shared" si="126"/>
        <v>PM-KL-2A</v>
      </c>
      <c r="S241" s="26">
        <v>3</v>
      </c>
      <c r="T241" s="26">
        <v>3.1</v>
      </c>
      <c r="U241" s="27">
        <f t="shared" si="130"/>
        <v>9.3000000000000007</v>
      </c>
      <c r="V241" s="28">
        <v>0</v>
      </c>
      <c r="W241" s="27">
        <f t="shared" si="131"/>
        <v>9.3000000000000007</v>
      </c>
      <c r="X241" s="29">
        <f t="shared" si="127"/>
        <v>9.84</v>
      </c>
      <c r="Y241" s="29">
        <f t="shared" si="127"/>
        <v>10.167999999999999</v>
      </c>
      <c r="Z241" s="29">
        <f t="shared" si="109"/>
        <v>100.05311999999999</v>
      </c>
    </row>
    <row r="242" spans="1:26" x14ac:dyDescent="0.25">
      <c r="A242" s="25">
        <f t="shared" si="119"/>
        <v>240</v>
      </c>
      <c r="B242" s="25" t="s">
        <v>43</v>
      </c>
      <c r="C242" s="4" t="s">
        <v>22</v>
      </c>
      <c r="D242" s="25" t="s">
        <v>227</v>
      </c>
      <c r="E242" s="25" t="s">
        <v>203</v>
      </c>
      <c r="F242" s="25" t="s">
        <v>246</v>
      </c>
      <c r="G242" s="25" t="s">
        <v>204</v>
      </c>
      <c r="H242" s="25" t="s">
        <v>197</v>
      </c>
      <c r="I242" s="25" t="str">
        <f t="shared" si="118"/>
        <v>Paid Middle</v>
      </c>
      <c r="J242" s="25" t="str">
        <f t="shared" si="103"/>
        <v>PM</v>
      </c>
      <c r="K242" s="25" t="s">
        <v>3</v>
      </c>
      <c r="L242" s="25" t="s">
        <v>8</v>
      </c>
      <c r="M242" s="25" t="str">
        <f t="shared" si="128"/>
        <v>Kiosk Large</v>
      </c>
      <c r="N242" s="25" t="str">
        <f t="shared" si="105"/>
        <v>KL</v>
      </c>
      <c r="O242" s="25" t="s">
        <v>189</v>
      </c>
      <c r="P242" s="25" t="s">
        <v>200</v>
      </c>
      <c r="Q242" s="4" t="str">
        <f t="shared" si="129"/>
        <v>L2A-EK-CC-PM-KL-2B</v>
      </c>
      <c r="R242" s="4" t="str">
        <f t="shared" si="126"/>
        <v>PM-KL-2B</v>
      </c>
      <c r="S242" s="26">
        <v>3</v>
      </c>
      <c r="T242" s="26">
        <v>3.1</v>
      </c>
      <c r="U242" s="27">
        <f t="shared" si="130"/>
        <v>9.3000000000000007</v>
      </c>
      <c r="V242" s="28">
        <v>0</v>
      </c>
      <c r="W242" s="27">
        <f t="shared" si="131"/>
        <v>9.3000000000000007</v>
      </c>
      <c r="X242" s="29">
        <f t="shared" si="127"/>
        <v>9.84</v>
      </c>
      <c r="Y242" s="29">
        <f t="shared" si="127"/>
        <v>10.167999999999999</v>
      </c>
      <c r="Z242" s="29">
        <f t="shared" si="109"/>
        <v>100.05311999999999</v>
      </c>
    </row>
    <row r="243" spans="1:26" x14ac:dyDescent="0.25">
      <c r="A243" s="25">
        <f t="shared" si="119"/>
        <v>241</v>
      </c>
      <c r="B243" s="25" t="s">
        <v>43</v>
      </c>
      <c r="C243" s="4" t="s">
        <v>22</v>
      </c>
      <c r="D243" s="25" t="s">
        <v>227</v>
      </c>
      <c r="E243" s="25" t="s">
        <v>203</v>
      </c>
      <c r="F243" s="25" t="s">
        <v>246</v>
      </c>
      <c r="G243" s="25" t="s">
        <v>204</v>
      </c>
      <c r="H243" s="25" t="s">
        <v>197</v>
      </c>
      <c r="I243" s="25" t="str">
        <f t="shared" si="118"/>
        <v>Paid Middle</v>
      </c>
      <c r="J243" s="25" t="str">
        <f t="shared" ref="J243:J306" si="132">LEFT(G243,1)&amp;LEFT(H243,1)</f>
        <v>PM</v>
      </c>
      <c r="K243" s="25" t="s">
        <v>3</v>
      </c>
      <c r="L243" s="25" t="s">
        <v>8</v>
      </c>
      <c r="M243" s="25" t="str">
        <f t="shared" si="128"/>
        <v>Kiosk Large</v>
      </c>
      <c r="N243" s="25" t="str">
        <f t="shared" ref="N243:N306" si="133">LEFT(K243,1)&amp;LEFT(L243,1)</f>
        <v>KL</v>
      </c>
      <c r="O243" s="25" t="s">
        <v>192</v>
      </c>
      <c r="P243" s="25" t="s">
        <v>201</v>
      </c>
      <c r="Q243" s="4" t="str">
        <f t="shared" si="129"/>
        <v>L2A-EK-CC-PM-KL-2A+B</v>
      </c>
      <c r="R243" s="4" t="str">
        <f t="shared" si="126"/>
        <v>PM-KL-2A+B</v>
      </c>
      <c r="S243" s="26">
        <v>3</v>
      </c>
      <c r="T243" s="26">
        <f>3.1*2</f>
        <v>6.2</v>
      </c>
      <c r="U243" s="27">
        <f t="shared" si="130"/>
        <v>18.600000000000001</v>
      </c>
      <c r="V243" s="28">
        <v>0</v>
      </c>
      <c r="W243" s="27">
        <f t="shared" si="131"/>
        <v>18.600000000000001</v>
      </c>
      <c r="X243" s="29">
        <f t="shared" si="127"/>
        <v>9.84</v>
      </c>
      <c r="Y243" s="29">
        <f t="shared" si="127"/>
        <v>20.335999999999999</v>
      </c>
      <c r="Z243" s="29">
        <f t="shared" ref="Z243:Z306" si="134">W243*Z$1</f>
        <v>200.10623999999999</v>
      </c>
    </row>
    <row r="244" spans="1:26" x14ac:dyDescent="0.25">
      <c r="A244" s="19">
        <f t="shared" si="119"/>
        <v>242</v>
      </c>
      <c r="B244" s="19" t="s">
        <v>43</v>
      </c>
      <c r="C244" s="20" t="s">
        <v>22</v>
      </c>
      <c r="D244" s="19" t="s">
        <v>227</v>
      </c>
      <c r="E244" s="19" t="s">
        <v>203</v>
      </c>
      <c r="F244" s="19" t="s">
        <v>246</v>
      </c>
      <c r="G244" s="19" t="s">
        <v>187</v>
      </c>
      <c r="H244" s="19" t="s">
        <v>198</v>
      </c>
      <c r="I244" s="19" t="str">
        <f t="shared" si="118"/>
        <v>Unpaid South</v>
      </c>
      <c r="J244" s="19" t="str">
        <f t="shared" si="132"/>
        <v>US</v>
      </c>
      <c r="K244" s="19" t="s">
        <v>4</v>
      </c>
      <c r="L244" s="19" t="s">
        <v>6</v>
      </c>
      <c r="M244" s="19" t="str">
        <f>K244&amp;" "&amp;L244</f>
        <v>Block Small</v>
      </c>
      <c r="N244" s="19" t="str">
        <f t="shared" si="133"/>
        <v>BS</v>
      </c>
      <c r="O244" s="19" t="s">
        <v>189</v>
      </c>
      <c r="P244" s="19">
        <v>1</v>
      </c>
      <c r="Q244" s="20" t="str">
        <f>B244&amp;"-"&amp;D244&amp;"-"&amp;F244&amp;"-"&amp;J244&amp;"-"&amp;N244&amp;"-"&amp;P244</f>
        <v>L2A-EK-CC-US-BS-1</v>
      </c>
      <c r="R244" s="20" t="str">
        <f t="shared" si="126"/>
        <v>US-BS-1</v>
      </c>
      <c r="S244" s="21">
        <v>21.102</v>
      </c>
      <c r="T244" s="21">
        <v>14.37</v>
      </c>
      <c r="U244" s="24">
        <f>S244*T244</f>
        <v>303.23573999999996</v>
      </c>
      <c r="V244" s="23">
        <f>12.315*7.85+4</f>
        <v>100.67274999999999</v>
      </c>
      <c r="W244" s="24">
        <f>U244-V244</f>
        <v>202.56298999999996</v>
      </c>
      <c r="X244" s="24">
        <f t="shared" si="127"/>
        <v>69.214559999999992</v>
      </c>
      <c r="Y244" s="24">
        <f t="shared" si="127"/>
        <v>47.133599999999994</v>
      </c>
      <c r="Z244" s="24">
        <f t="shared" si="134"/>
        <v>2179.2536716159993</v>
      </c>
    </row>
    <row r="245" spans="1:26" x14ac:dyDescent="0.25">
      <c r="A245" s="19">
        <f t="shared" si="119"/>
        <v>243</v>
      </c>
      <c r="B245" s="19" t="s">
        <v>43</v>
      </c>
      <c r="C245" s="20" t="s">
        <v>22</v>
      </c>
      <c r="D245" s="19" t="s">
        <v>227</v>
      </c>
      <c r="E245" s="19" t="s">
        <v>203</v>
      </c>
      <c r="F245" s="19" t="s">
        <v>246</v>
      </c>
      <c r="G245" s="19" t="s">
        <v>187</v>
      </c>
      <c r="H245" s="19" t="s">
        <v>198</v>
      </c>
      <c r="I245" s="19" t="str">
        <f t="shared" si="118"/>
        <v>Unpaid South</v>
      </c>
      <c r="J245" s="19" t="str">
        <f t="shared" si="132"/>
        <v>US</v>
      </c>
      <c r="K245" s="19" t="s">
        <v>3</v>
      </c>
      <c r="L245" s="19" t="s">
        <v>6</v>
      </c>
      <c r="M245" s="19" t="str">
        <f>K245&amp;" "&amp;L245</f>
        <v>Kiosk Small</v>
      </c>
      <c r="N245" s="19" t="str">
        <f t="shared" si="133"/>
        <v>KS</v>
      </c>
      <c r="O245" s="19" t="s">
        <v>189</v>
      </c>
      <c r="P245" s="19" t="s">
        <v>190</v>
      </c>
      <c r="Q245" s="20" t="str">
        <f>B245&amp;"-"&amp;D245&amp;"-"&amp;F245&amp;"-"&amp;J245&amp;"-"&amp;N245&amp;"-"&amp;P245</f>
        <v>L2A-EK-CC-US-KS-1A</v>
      </c>
      <c r="R245" s="20" t="str">
        <f t="shared" si="126"/>
        <v>US-KS-1A</v>
      </c>
      <c r="S245" s="21">
        <v>1.5</v>
      </c>
      <c r="T245" s="21">
        <v>1.6</v>
      </c>
      <c r="U245" s="22">
        <f>S245*T245</f>
        <v>2.4000000000000004</v>
      </c>
      <c r="V245" s="23">
        <v>0</v>
      </c>
      <c r="W245" s="22">
        <f>U245-V245</f>
        <v>2.4000000000000004</v>
      </c>
      <c r="X245" s="24">
        <f t="shared" ref="X245:Y247" si="135">S245*X$1</f>
        <v>4.92</v>
      </c>
      <c r="Y245" s="24">
        <f t="shared" si="135"/>
        <v>5.2480000000000002</v>
      </c>
      <c r="Z245" s="24">
        <f t="shared" si="134"/>
        <v>25.820159999999998</v>
      </c>
    </row>
    <row r="246" spans="1:26" x14ac:dyDescent="0.25">
      <c r="A246" s="19">
        <f t="shared" si="119"/>
        <v>244</v>
      </c>
      <c r="B246" s="19" t="s">
        <v>43</v>
      </c>
      <c r="C246" s="20" t="s">
        <v>22</v>
      </c>
      <c r="D246" s="19" t="s">
        <v>227</v>
      </c>
      <c r="E246" s="19" t="s">
        <v>203</v>
      </c>
      <c r="F246" s="19" t="s">
        <v>246</v>
      </c>
      <c r="G246" s="19" t="s">
        <v>187</v>
      </c>
      <c r="H246" s="19" t="s">
        <v>198</v>
      </c>
      <c r="I246" s="19" t="str">
        <f t="shared" si="118"/>
        <v>Unpaid South</v>
      </c>
      <c r="J246" s="19" t="str">
        <f t="shared" si="132"/>
        <v>US</v>
      </c>
      <c r="K246" s="19" t="s">
        <v>3</v>
      </c>
      <c r="L246" s="19" t="s">
        <v>6</v>
      </c>
      <c r="M246" s="19" t="str">
        <f>K246&amp;" "&amp;L246</f>
        <v>Kiosk Small</v>
      </c>
      <c r="N246" s="19" t="str">
        <f t="shared" si="133"/>
        <v>KS</v>
      </c>
      <c r="O246" s="19" t="s">
        <v>189</v>
      </c>
      <c r="P246" s="19" t="s">
        <v>191</v>
      </c>
      <c r="Q246" s="20" t="str">
        <f>B246&amp;"-"&amp;D246&amp;"-"&amp;F246&amp;"-"&amp;J246&amp;"-"&amp;N246&amp;"-"&amp;P246</f>
        <v>L2A-EK-CC-US-KS-1B</v>
      </c>
      <c r="R246" s="20" t="str">
        <f t="shared" si="126"/>
        <v>US-KS-1B</v>
      </c>
      <c r="S246" s="21">
        <v>1.5</v>
      </c>
      <c r="T246" s="21">
        <v>1.6</v>
      </c>
      <c r="U246" s="22">
        <f>S246*T246</f>
        <v>2.4000000000000004</v>
      </c>
      <c r="V246" s="23">
        <v>0</v>
      </c>
      <c r="W246" s="22">
        <f>U246-V246</f>
        <v>2.4000000000000004</v>
      </c>
      <c r="X246" s="24">
        <f t="shared" si="135"/>
        <v>4.92</v>
      </c>
      <c r="Y246" s="24">
        <f t="shared" si="135"/>
        <v>5.2480000000000002</v>
      </c>
      <c r="Z246" s="24">
        <f t="shared" si="134"/>
        <v>25.820159999999998</v>
      </c>
    </row>
    <row r="247" spans="1:26" x14ac:dyDescent="0.25">
      <c r="A247" s="19">
        <f t="shared" si="119"/>
        <v>245</v>
      </c>
      <c r="B247" s="19" t="s">
        <v>43</v>
      </c>
      <c r="C247" s="20" t="s">
        <v>22</v>
      </c>
      <c r="D247" s="19" t="s">
        <v>227</v>
      </c>
      <c r="E247" s="19" t="s">
        <v>203</v>
      </c>
      <c r="F247" s="19" t="s">
        <v>246</v>
      </c>
      <c r="G247" s="19" t="s">
        <v>187</v>
      </c>
      <c r="H247" s="19" t="s">
        <v>198</v>
      </c>
      <c r="I247" s="19" t="str">
        <f t="shared" si="118"/>
        <v>Unpaid South</v>
      </c>
      <c r="J247" s="19" t="str">
        <f t="shared" si="132"/>
        <v>US</v>
      </c>
      <c r="K247" s="19" t="s">
        <v>3</v>
      </c>
      <c r="L247" s="19" t="s">
        <v>9</v>
      </c>
      <c r="M247" s="19" t="str">
        <f>K247&amp;" "&amp;L247</f>
        <v>Kiosk Medium</v>
      </c>
      <c r="N247" s="19" t="str">
        <f t="shared" si="133"/>
        <v>KM</v>
      </c>
      <c r="O247" s="19" t="s">
        <v>192</v>
      </c>
      <c r="P247" s="19" t="s">
        <v>193</v>
      </c>
      <c r="Q247" s="20" t="str">
        <f>B247&amp;"-"&amp;D247&amp;"-"&amp;F247&amp;"-"&amp;J247&amp;"-"&amp;N247&amp;"-"&amp;P247</f>
        <v>L2A-EK-CC-US-KM-1A+B</v>
      </c>
      <c r="R247" s="20" t="str">
        <f t="shared" si="126"/>
        <v>US-KM-1A+B</v>
      </c>
      <c r="S247" s="21">
        <v>1.5</v>
      </c>
      <c r="T247" s="21">
        <f>1.6*2</f>
        <v>3.2</v>
      </c>
      <c r="U247" s="22">
        <f>S247*T247</f>
        <v>4.8000000000000007</v>
      </c>
      <c r="V247" s="23">
        <v>0</v>
      </c>
      <c r="W247" s="22">
        <f>U247-V247</f>
        <v>4.8000000000000007</v>
      </c>
      <c r="X247" s="24">
        <f t="shared" si="135"/>
        <v>4.92</v>
      </c>
      <c r="Y247" s="24">
        <f t="shared" si="135"/>
        <v>10.496</v>
      </c>
      <c r="Z247" s="24">
        <f t="shared" si="134"/>
        <v>51.640319999999996</v>
      </c>
    </row>
    <row r="248" spans="1:26" x14ac:dyDescent="0.25">
      <c r="A248" s="1">
        <f t="shared" si="119"/>
        <v>246</v>
      </c>
      <c r="S248" s="8"/>
      <c r="T248" s="8"/>
      <c r="V248" s="18"/>
    </row>
    <row r="249" spans="1:26" x14ac:dyDescent="0.25">
      <c r="A249" s="19">
        <f t="shared" si="119"/>
        <v>247</v>
      </c>
      <c r="B249" s="19" t="s">
        <v>43</v>
      </c>
      <c r="C249" s="20" t="s">
        <v>61</v>
      </c>
      <c r="D249" s="19" t="s">
        <v>228</v>
      </c>
      <c r="E249" s="19" t="s">
        <v>203</v>
      </c>
      <c r="F249" s="19" t="s">
        <v>246</v>
      </c>
      <c r="G249" s="19" t="s">
        <v>187</v>
      </c>
      <c r="H249" s="19" t="s">
        <v>188</v>
      </c>
      <c r="I249" s="19" t="str">
        <f t="shared" si="118"/>
        <v>Unpaid North</v>
      </c>
      <c r="J249" s="19" t="str">
        <f t="shared" si="132"/>
        <v>UN</v>
      </c>
      <c r="K249" s="19" t="s">
        <v>3</v>
      </c>
      <c r="L249" s="19" t="s">
        <v>6</v>
      </c>
      <c r="M249" s="19" t="str">
        <f>K249&amp;" "&amp;L249</f>
        <v>Kiosk Small</v>
      </c>
      <c r="N249" s="19" t="str">
        <f t="shared" si="133"/>
        <v>KS</v>
      </c>
      <c r="O249" s="19" t="s">
        <v>189</v>
      </c>
      <c r="P249" s="19">
        <v>1</v>
      </c>
      <c r="Q249" s="20" t="str">
        <f>B249&amp;"-"&amp;D249&amp;"-"&amp;F249&amp;"-"&amp;J249&amp;"-"&amp;N249&amp;"-"&amp;P249</f>
        <v>L2A-MP-CC-UN-KS-1</v>
      </c>
      <c r="R249" s="20" t="str">
        <f t="shared" ref="R249:R262" si="136">J249&amp;"-"&amp;N249&amp;"-"&amp;P249</f>
        <v>UN-KS-1</v>
      </c>
      <c r="S249" s="21">
        <v>1.5</v>
      </c>
      <c r="T249" s="21">
        <v>1.6</v>
      </c>
      <c r="U249" s="22">
        <f>S249*T249</f>
        <v>2.4000000000000004</v>
      </c>
      <c r="V249" s="23">
        <v>0</v>
      </c>
      <c r="W249" s="22">
        <f>U249-V249</f>
        <v>2.4000000000000004</v>
      </c>
      <c r="X249" s="24">
        <f>S249*X$1</f>
        <v>4.92</v>
      </c>
      <c r="Y249" s="24">
        <f>T249*Y$1</f>
        <v>5.2480000000000002</v>
      </c>
      <c r="Z249" s="24">
        <f t="shared" si="134"/>
        <v>25.820159999999998</v>
      </c>
    </row>
    <row r="250" spans="1:26" x14ac:dyDescent="0.25">
      <c r="A250" s="25">
        <f t="shared" si="119"/>
        <v>248</v>
      </c>
      <c r="B250" s="25" t="s">
        <v>43</v>
      </c>
      <c r="C250" s="4" t="s">
        <v>61</v>
      </c>
      <c r="D250" s="25" t="s">
        <v>228</v>
      </c>
      <c r="E250" s="25" t="s">
        <v>203</v>
      </c>
      <c r="F250" s="25" t="s">
        <v>246</v>
      </c>
      <c r="G250" s="25" t="s">
        <v>204</v>
      </c>
      <c r="H250" s="25" t="s">
        <v>197</v>
      </c>
      <c r="I250" s="25" t="str">
        <f t="shared" si="118"/>
        <v>Paid Middle</v>
      </c>
      <c r="J250" s="25" t="str">
        <f t="shared" si="132"/>
        <v>PM</v>
      </c>
      <c r="K250" s="25" t="s">
        <v>3</v>
      </c>
      <c r="L250" s="25" t="s">
        <v>8</v>
      </c>
      <c r="M250" s="25" t="str">
        <f t="shared" ref="M250:M260" si="137">K250&amp;" "&amp;L250</f>
        <v>Kiosk Large</v>
      </c>
      <c r="N250" s="25" t="str">
        <f t="shared" si="133"/>
        <v>KL</v>
      </c>
      <c r="O250" s="25" t="s">
        <v>189</v>
      </c>
      <c r="P250" s="25" t="s">
        <v>190</v>
      </c>
      <c r="Q250" s="4" t="str">
        <f t="shared" ref="Q250:Q260" si="138">B250&amp;"-"&amp;D250&amp;"-"&amp;F250&amp;"-"&amp;J250&amp;"-"&amp;N250&amp;"-"&amp;P250</f>
        <v>L2A-MP-CC-PM-KL-1A</v>
      </c>
      <c r="R250" s="4" t="str">
        <f t="shared" si="136"/>
        <v>PM-KL-1A</v>
      </c>
      <c r="S250" s="26">
        <v>3</v>
      </c>
      <c r="T250" s="26">
        <v>3.1</v>
      </c>
      <c r="U250" s="27">
        <f t="shared" ref="U250:U260" si="139">S250*T250</f>
        <v>9.3000000000000007</v>
      </c>
      <c r="V250" s="28">
        <v>0</v>
      </c>
      <c r="W250" s="27">
        <f t="shared" ref="W250:W260" si="140">U250-V250</f>
        <v>9.3000000000000007</v>
      </c>
      <c r="X250" s="29">
        <f t="shared" ref="X250:Y262" si="141">S250*X$1</f>
        <v>9.84</v>
      </c>
      <c r="Y250" s="29">
        <f t="shared" si="141"/>
        <v>10.167999999999999</v>
      </c>
      <c r="Z250" s="29">
        <f t="shared" si="134"/>
        <v>100.05311999999999</v>
      </c>
    </row>
    <row r="251" spans="1:26" x14ac:dyDescent="0.25">
      <c r="A251" s="25">
        <f t="shared" si="119"/>
        <v>249</v>
      </c>
      <c r="B251" s="25" t="s">
        <v>43</v>
      </c>
      <c r="C251" s="4" t="s">
        <v>61</v>
      </c>
      <c r="D251" s="25" t="s">
        <v>228</v>
      </c>
      <c r="E251" s="25" t="s">
        <v>203</v>
      </c>
      <c r="F251" s="25" t="s">
        <v>246</v>
      </c>
      <c r="G251" s="25" t="s">
        <v>204</v>
      </c>
      <c r="H251" s="25" t="s">
        <v>197</v>
      </c>
      <c r="I251" s="25" t="str">
        <f t="shared" si="118"/>
        <v>Paid Middle</v>
      </c>
      <c r="J251" s="25" t="str">
        <f t="shared" si="132"/>
        <v>PM</v>
      </c>
      <c r="K251" s="25" t="s">
        <v>3</v>
      </c>
      <c r="L251" s="25" t="s">
        <v>8</v>
      </c>
      <c r="M251" s="25" t="str">
        <f t="shared" si="137"/>
        <v>Kiosk Large</v>
      </c>
      <c r="N251" s="25" t="str">
        <f t="shared" si="133"/>
        <v>KL</v>
      </c>
      <c r="O251" s="25" t="s">
        <v>189</v>
      </c>
      <c r="P251" s="25" t="s">
        <v>191</v>
      </c>
      <c r="Q251" s="4" t="str">
        <f t="shared" si="138"/>
        <v>L2A-MP-CC-PM-KL-1B</v>
      </c>
      <c r="R251" s="4" t="str">
        <f t="shared" si="136"/>
        <v>PM-KL-1B</v>
      </c>
      <c r="S251" s="26">
        <v>3</v>
      </c>
      <c r="T251" s="26">
        <v>3.1</v>
      </c>
      <c r="U251" s="27">
        <f t="shared" si="139"/>
        <v>9.3000000000000007</v>
      </c>
      <c r="V251" s="28">
        <v>0</v>
      </c>
      <c r="W251" s="27">
        <f t="shared" si="140"/>
        <v>9.3000000000000007</v>
      </c>
      <c r="X251" s="29">
        <f t="shared" si="141"/>
        <v>9.84</v>
      </c>
      <c r="Y251" s="29">
        <f t="shared" si="141"/>
        <v>10.167999999999999</v>
      </c>
      <c r="Z251" s="29">
        <f t="shared" si="134"/>
        <v>100.05311999999999</v>
      </c>
    </row>
    <row r="252" spans="1:26" x14ac:dyDescent="0.25">
      <c r="A252" s="25">
        <f t="shared" si="119"/>
        <v>250</v>
      </c>
      <c r="B252" s="25" t="s">
        <v>43</v>
      </c>
      <c r="C252" s="4" t="s">
        <v>61</v>
      </c>
      <c r="D252" s="25" t="s">
        <v>228</v>
      </c>
      <c r="E252" s="25" t="s">
        <v>203</v>
      </c>
      <c r="F252" s="25" t="s">
        <v>246</v>
      </c>
      <c r="G252" s="25" t="s">
        <v>204</v>
      </c>
      <c r="H252" s="25" t="s">
        <v>197</v>
      </c>
      <c r="I252" s="25" t="str">
        <f t="shared" si="118"/>
        <v>Paid Middle</v>
      </c>
      <c r="J252" s="25" t="str">
        <f t="shared" si="132"/>
        <v>PM</v>
      </c>
      <c r="K252" s="25" t="s">
        <v>3</v>
      </c>
      <c r="L252" s="25" t="s">
        <v>8</v>
      </c>
      <c r="M252" s="25" t="str">
        <f t="shared" si="137"/>
        <v>Kiosk Large</v>
      </c>
      <c r="N252" s="25" t="str">
        <f t="shared" si="133"/>
        <v>KL</v>
      </c>
      <c r="O252" s="25" t="s">
        <v>192</v>
      </c>
      <c r="P252" s="25" t="s">
        <v>193</v>
      </c>
      <c r="Q252" s="4" t="str">
        <f t="shared" si="138"/>
        <v>L2A-MP-CC-PM-KL-1A+B</v>
      </c>
      <c r="R252" s="4" t="str">
        <f t="shared" si="136"/>
        <v>PM-KL-1A+B</v>
      </c>
      <c r="S252" s="26">
        <v>3</v>
      </c>
      <c r="T252" s="26">
        <f>3.1*2</f>
        <v>6.2</v>
      </c>
      <c r="U252" s="27">
        <f t="shared" si="139"/>
        <v>18.600000000000001</v>
      </c>
      <c r="V252" s="28">
        <v>0</v>
      </c>
      <c r="W252" s="27">
        <f t="shared" si="140"/>
        <v>18.600000000000001</v>
      </c>
      <c r="X252" s="29">
        <f t="shared" si="141"/>
        <v>9.84</v>
      </c>
      <c r="Y252" s="29">
        <f t="shared" si="141"/>
        <v>20.335999999999999</v>
      </c>
      <c r="Z252" s="29">
        <f t="shared" si="134"/>
        <v>200.10623999999999</v>
      </c>
    </row>
    <row r="253" spans="1:26" x14ac:dyDescent="0.25">
      <c r="A253" s="25">
        <f t="shared" si="119"/>
        <v>251</v>
      </c>
      <c r="B253" s="25" t="s">
        <v>43</v>
      </c>
      <c r="C253" s="4" t="s">
        <v>61</v>
      </c>
      <c r="D253" s="25" t="s">
        <v>228</v>
      </c>
      <c r="E253" s="25" t="s">
        <v>203</v>
      </c>
      <c r="F253" s="25" t="s">
        <v>246</v>
      </c>
      <c r="G253" s="25" t="s">
        <v>204</v>
      </c>
      <c r="H253" s="25" t="s">
        <v>197</v>
      </c>
      <c r="I253" s="25" t="str">
        <f t="shared" si="118"/>
        <v>Paid Middle</v>
      </c>
      <c r="J253" s="25" t="str">
        <f t="shared" si="132"/>
        <v>PM</v>
      </c>
      <c r="K253" s="25" t="s">
        <v>3</v>
      </c>
      <c r="L253" s="25" t="s">
        <v>9</v>
      </c>
      <c r="M253" s="25" t="str">
        <f t="shared" si="137"/>
        <v>Kiosk Medium</v>
      </c>
      <c r="N253" s="25" t="str">
        <f t="shared" si="133"/>
        <v>KM</v>
      </c>
      <c r="O253" s="25" t="s">
        <v>189</v>
      </c>
      <c r="P253" s="25" t="s">
        <v>190</v>
      </c>
      <c r="Q253" s="4" t="str">
        <f t="shared" si="138"/>
        <v>L2A-MP-CC-PM-KM-1A</v>
      </c>
      <c r="R253" s="4" t="str">
        <f t="shared" si="136"/>
        <v>PM-KM-1A</v>
      </c>
      <c r="S253" s="26">
        <v>3</v>
      </c>
      <c r="T253" s="26">
        <v>1.55</v>
      </c>
      <c r="U253" s="27">
        <f t="shared" si="139"/>
        <v>4.6500000000000004</v>
      </c>
      <c r="V253" s="28">
        <v>0</v>
      </c>
      <c r="W253" s="27">
        <f t="shared" si="140"/>
        <v>4.6500000000000004</v>
      </c>
      <c r="X253" s="29">
        <f t="shared" si="141"/>
        <v>9.84</v>
      </c>
      <c r="Y253" s="29">
        <f t="shared" si="141"/>
        <v>5.0839999999999996</v>
      </c>
      <c r="Z253" s="29">
        <f t="shared" si="134"/>
        <v>50.026559999999996</v>
      </c>
    </row>
    <row r="254" spans="1:26" x14ac:dyDescent="0.25">
      <c r="A254" s="25">
        <f t="shared" si="119"/>
        <v>252</v>
      </c>
      <c r="B254" s="25" t="s">
        <v>43</v>
      </c>
      <c r="C254" s="4" t="s">
        <v>61</v>
      </c>
      <c r="D254" s="25" t="s">
        <v>228</v>
      </c>
      <c r="E254" s="25" t="s">
        <v>203</v>
      </c>
      <c r="F254" s="25" t="s">
        <v>246</v>
      </c>
      <c r="G254" s="25" t="s">
        <v>204</v>
      </c>
      <c r="H254" s="25" t="s">
        <v>197</v>
      </c>
      <c r="I254" s="25" t="str">
        <f t="shared" si="118"/>
        <v>Paid Middle</v>
      </c>
      <c r="J254" s="25" t="str">
        <f t="shared" si="132"/>
        <v>PM</v>
      </c>
      <c r="K254" s="25" t="s">
        <v>3</v>
      </c>
      <c r="L254" s="25" t="s">
        <v>9</v>
      </c>
      <c r="M254" s="25" t="str">
        <f t="shared" si="137"/>
        <v>Kiosk Medium</v>
      </c>
      <c r="N254" s="25" t="str">
        <f t="shared" si="133"/>
        <v>KM</v>
      </c>
      <c r="O254" s="25" t="s">
        <v>189</v>
      </c>
      <c r="P254" s="25" t="s">
        <v>191</v>
      </c>
      <c r="Q254" s="4" t="str">
        <f t="shared" si="138"/>
        <v>L2A-MP-CC-PM-KM-1B</v>
      </c>
      <c r="R254" s="4" t="str">
        <f t="shared" si="136"/>
        <v>PM-KM-1B</v>
      </c>
      <c r="S254" s="26">
        <v>3</v>
      </c>
      <c r="T254" s="26">
        <v>1.55</v>
      </c>
      <c r="U254" s="27">
        <f t="shared" si="139"/>
        <v>4.6500000000000004</v>
      </c>
      <c r="V254" s="28">
        <v>0</v>
      </c>
      <c r="W254" s="27">
        <f t="shared" si="140"/>
        <v>4.6500000000000004</v>
      </c>
      <c r="X254" s="29">
        <f t="shared" si="141"/>
        <v>9.84</v>
      </c>
      <c r="Y254" s="29">
        <f t="shared" si="141"/>
        <v>5.0839999999999996</v>
      </c>
      <c r="Z254" s="29">
        <f t="shared" si="134"/>
        <v>50.026559999999996</v>
      </c>
    </row>
    <row r="255" spans="1:26" x14ac:dyDescent="0.25">
      <c r="A255" s="25">
        <f t="shared" si="119"/>
        <v>253</v>
      </c>
      <c r="B255" s="25" t="s">
        <v>43</v>
      </c>
      <c r="C255" s="4" t="s">
        <v>61</v>
      </c>
      <c r="D255" s="25" t="s">
        <v>228</v>
      </c>
      <c r="E255" s="25" t="s">
        <v>203</v>
      </c>
      <c r="F255" s="25" t="s">
        <v>246</v>
      </c>
      <c r="G255" s="25" t="s">
        <v>204</v>
      </c>
      <c r="H255" s="25" t="s">
        <v>197</v>
      </c>
      <c r="I255" s="25" t="str">
        <f t="shared" si="118"/>
        <v>Paid Middle</v>
      </c>
      <c r="J255" s="25" t="str">
        <f t="shared" si="132"/>
        <v>PM</v>
      </c>
      <c r="K255" s="25" t="s">
        <v>3</v>
      </c>
      <c r="L255" s="25" t="s">
        <v>9</v>
      </c>
      <c r="M255" s="25" t="str">
        <f t="shared" si="137"/>
        <v>Kiosk Medium</v>
      </c>
      <c r="N255" s="25" t="str">
        <f t="shared" si="133"/>
        <v>KM</v>
      </c>
      <c r="O255" s="25" t="s">
        <v>189</v>
      </c>
      <c r="P255" s="25" t="s">
        <v>194</v>
      </c>
      <c r="Q255" s="4" t="str">
        <f t="shared" si="138"/>
        <v>L2A-MP-CC-PM-KM-1C</v>
      </c>
      <c r="R255" s="4" t="str">
        <f t="shared" si="136"/>
        <v>PM-KM-1C</v>
      </c>
      <c r="S255" s="26">
        <v>3</v>
      </c>
      <c r="T255" s="26">
        <v>1.55</v>
      </c>
      <c r="U255" s="27">
        <f t="shared" si="139"/>
        <v>4.6500000000000004</v>
      </c>
      <c r="V255" s="28">
        <v>0</v>
      </c>
      <c r="W255" s="27">
        <f t="shared" si="140"/>
        <v>4.6500000000000004</v>
      </c>
      <c r="X255" s="29">
        <f t="shared" si="141"/>
        <v>9.84</v>
      </c>
      <c r="Y255" s="29">
        <f t="shared" si="141"/>
        <v>5.0839999999999996</v>
      </c>
      <c r="Z255" s="29">
        <f t="shared" si="134"/>
        <v>50.026559999999996</v>
      </c>
    </row>
    <row r="256" spans="1:26" x14ac:dyDescent="0.25">
      <c r="A256" s="25">
        <f t="shared" si="119"/>
        <v>254</v>
      </c>
      <c r="B256" s="25" t="s">
        <v>43</v>
      </c>
      <c r="C256" s="4" t="s">
        <v>61</v>
      </c>
      <c r="D256" s="25" t="s">
        <v>228</v>
      </c>
      <c r="E256" s="25" t="s">
        <v>203</v>
      </c>
      <c r="F256" s="25" t="s">
        <v>246</v>
      </c>
      <c r="G256" s="25" t="s">
        <v>204</v>
      </c>
      <c r="H256" s="25" t="s">
        <v>197</v>
      </c>
      <c r="I256" s="25" t="str">
        <f t="shared" si="118"/>
        <v>Paid Middle</v>
      </c>
      <c r="J256" s="25" t="str">
        <f t="shared" si="132"/>
        <v>PM</v>
      </c>
      <c r="K256" s="25" t="s">
        <v>3</v>
      </c>
      <c r="L256" s="25" t="s">
        <v>9</v>
      </c>
      <c r="M256" s="25" t="str">
        <f t="shared" si="137"/>
        <v>Kiosk Medium</v>
      </c>
      <c r="N256" s="25" t="str">
        <f t="shared" si="133"/>
        <v>KM</v>
      </c>
      <c r="O256" s="25" t="s">
        <v>189</v>
      </c>
      <c r="P256" s="25" t="s">
        <v>195</v>
      </c>
      <c r="Q256" s="4" t="str">
        <f t="shared" si="138"/>
        <v>L2A-MP-CC-PM-KM-1D</v>
      </c>
      <c r="R256" s="4" t="str">
        <f t="shared" si="136"/>
        <v>PM-KM-1D</v>
      </c>
      <c r="S256" s="26">
        <v>3</v>
      </c>
      <c r="T256" s="26">
        <v>1.55</v>
      </c>
      <c r="U256" s="27">
        <f t="shared" si="139"/>
        <v>4.6500000000000004</v>
      </c>
      <c r="V256" s="28">
        <v>0</v>
      </c>
      <c r="W256" s="27">
        <f t="shared" si="140"/>
        <v>4.6500000000000004</v>
      </c>
      <c r="X256" s="29">
        <f t="shared" si="141"/>
        <v>9.84</v>
      </c>
      <c r="Y256" s="29">
        <f t="shared" si="141"/>
        <v>5.0839999999999996</v>
      </c>
      <c r="Z256" s="29">
        <f t="shared" si="134"/>
        <v>50.026559999999996</v>
      </c>
    </row>
    <row r="257" spans="1:26" x14ac:dyDescent="0.25">
      <c r="A257" s="25">
        <f t="shared" si="119"/>
        <v>255</v>
      </c>
      <c r="B257" s="25" t="s">
        <v>43</v>
      </c>
      <c r="C257" s="4" t="s">
        <v>61</v>
      </c>
      <c r="D257" s="25" t="s">
        <v>228</v>
      </c>
      <c r="E257" s="25" t="s">
        <v>203</v>
      </c>
      <c r="F257" s="25" t="s">
        <v>246</v>
      </c>
      <c r="G257" s="25" t="s">
        <v>204</v>
      </c>
      <c r="H257" s="25" t="s">
        <v>197</v>
      </c>
      <c r="I257" s="25" t="str">
        <f t="shared" si="118"/>
        <v>Paid Middle</v>
      </c>
      <c r="J257" s="25" t="str">
        <f t="shared" si="132"/>
        <v>PM</v>
      </c>
      <c r="K257" s="25" t="s">
        <v>3</v>
      </c>
      <c r="L257" s="25" t="s">
        <v>8</v>
      </c>
      <c r="M257" s="25" t="str">
        <f t="shared" si="137"/>
        <v>Kiosk Large</v>
      </c>
      <c r="N257" s="25" t="str">
        <f t="shared" si="133"/>
        <v>KL</v>
      </c>
      <c r="O257" s="25" t="s">
        <v>192</v>
      </c>
      <c r="P257" s="25" t="s">
        <v>196</v>
      </c>
      <c r="Q257" s="4" t="str">
        <f t="shared" si="138"/>
        <v>L2A-MP-CC-PM-KL-1AtoD</v>
      </c>
      <c r="R257" s="4" t="str">
        <f t="shared" si="136"/>
        <v>PM-KL-1AtoD</v>
      </c>
      <c r="S257" s="26">
        <v>3</v>
      </c>
      <c r="T257" s="26">
        <f>1.55*4</f>
        <v>6.2</v>
      </c>
      <c r="U257" s="27">
        <f t="shared" si="139"/>
        <v>18.600000000000001</v>
      </c>
      <c r="V257" s="28">
        <v>0</v>
      </c>
      <c r="W257" s="27">
        <f t="shared" si="140"/>
        <v>18.600000000000001</v>
      </c>
      <c r="X257" s="29">
        <f t="shared" si="141"/>
        <v>9.84</v>
      </c>
      <c r="Y257" s="29">
        <f t="shared" si="141"/>
        <v>20.335999999999999</v>
      </c>
      <c r="Z257" s="29">
        <f t="shared" si="134"/>
        <v>200.10623999999999</v>
      </c>
    </row>
    <row r="258" spans="1:26" x14ac:dyDescent="0.25">
      <c r="A258" s="25">
        <f t="shared" si="119"/>
        <v>256</v>
      </c>
      <c r="B258" s="25" t="s">
        <v>43</v>
      </c>
      <c r="C258" s="4" t="s">
        <v>61</v>
      </c>
      <c r="D258" s="25" t="s">
        <v>228</v>
      </c>
      <c r="E258" s="25" t="s">
        <v>203</v>
      </c>
      <c r="F258" s="25" t="s">
        <v>246</v>
      </c>
      <c r="G258" s="25" t="s">
        <v>204</v>
      </c>
      <c r="H258" s="25" t="s">
        <v>197</v>
      </c>
      <c r="I258" s="25" t="str">
        <f t="shared" si="118"/>
        <v>Paid Middle</v>
      </c>
      <c r="J258" s="25" t="str">
        <f t="shared" si="132"/>
        <v>PM</v>
      </c>
      <c r="K258" s="25" t="s">
        <v>3</v>
      </c>
      <c r="L258" s="25" t="s">
        <v>8</v>
      </c>
      <c r="M258" s="25" t="str">
        <f t="shared" si="137"/>
        <v>Kiosk Large</v>
      </c>
      <c r="N258" s="25" t="str">
        <f t="shared" si="133"/>
        <v>KL</v>
      </c>
      <c r="O258" s="25" t="s">
        <v>189</v>
      </c>
      <c r="P258" s="25" t="s">
        <v>199</v>
      </c>
      <c r="Q258" s="4" t="str">
        <f t="shared" si="138"/>
        <v>L2A-MP-CC-PM-KL-2A</v>
      </c>
      <c r="R258" s="4" t="str">
        <f t="shared" si="136"/>
        <v>PM-KL-2A</v>
      </c>
      <c r="S258" s="26">
        <v>3</v>
      </c>
      <c r="T258" s="26">
        <v>3.1</v>
      </c>
      <c r="U258" s="27">
        <f t="shared" si="139"/>
        <v>9.3000000000000007</v>
      </c>
      <c r="V258" s="28">
        <v>0</v>
      </c>
      <c r="W258" s="27">
        <f t="shared" si="140"/>
        <v>9.3000000000000007</v>
      </c>
      <c r="X258" s="29">
        <f t="shared" si="141"/>
        <v>9.84</v>
      </c>
      <c r="Y258" s="29">
        <f t="shared" si="141"/>
        <v>10.167999999999999</v>
      </c>
      <c r="Z258" s="29">
        <f t="shared" si="134"/>
        <v>100.05311999999999</v>
      </c>
    </row>
    <row r="259" spans="1:26" x14ac:dyDescent="0.25">
      <c r="A259" s="25">
        <f t="shared" si="119"/>
        <v>257</v>
      </c>
      <c r="B259" s="25" t="s">
        <v>43</v>
      </c>
      <c r="C259" s="4" t="s">
        <v>61</v>
      </c>
      <c r="D259" s="25" t="s">
        <v>228</v>
      </c>
      <c r="E259" s="25" t="s">
        <v>203</v>
      </c>
      <c r="F259" s="25" t="s">
        <v>246</v>
      </c>
      <c r="G259" s="25" t="s">
        <v>204</v>
      </c>
      <c r="H259" s="25" t="s">
        <v>197</v>
      </c>
      <c r="I259" s="25" t="str">
        <f t="shared" si="118"/>
        <v>Paid Middle</v>
      </c>
      <c r="J259" s="25" t="str">
        <f t="shared" si="132"/>
        <v>PM</v>
      </c>
      <c r="K259" s="25" t="s">
        <v>3</v>
      </c>
      <c r="L259" s="25" t="s">
        <v>8</v>
      </c>
      <c r="M259" s="25" t="str">
        <f t="shared" si="137"/>
        <v>Kiosk Large</v>
      </c>
      <c r="N259" s="25" t="str">
        <f t="shared" si="133"/>
        <v>KL</v>
      </c>
      <c r="O259" s="25" t="s">
        <v>189</v>
      </c>
      <c r="P259" s="25" t="s">
        <v>200</v>
      </c>
      <c r="Q259" s="4" t="str">
        <f t="shared" si="138"/>
        <v>L2A-MP-CC-PM-KL-2B</v>
      </c>
      <c r="R259" s="4" t="str">
        <f t="shared" si="136"/>
        <v>PM-KL-2B</v>
      </c>
      <c r="S259" s="26">
        <v>3</v>
      </c>
      <c r="T259" s="26">
        <v>3.1</v>
      </c>
      <c r="U259" s="27">
        <f t="shared" si="139"/>
        <v>9.3000000000000007</v>
      </c>
      <c r="V259" s="28">
        <v>0</v>
      </c>
      <c r="W259" s="27">
        <f t="shared" si="140"/>
        <v>9.3000000000000007</v>
      </c>
      <c r="X259" s="29">
        <f t="shared" si="141"/>
        <v>9.84</v>
      </c>
      <c r="Y259" s="29">
        <f t="shared" si="141"/>
        <v>10.167999999999999</v>
      </c>
      <c r="Z259" s="29">
        <f t="shared" si="134"/>
        <v>100.05311999999999</v>
      </c>
    </row>
    <row r="260" spans="1:26" x14ac:dyDescent="0.25">
      <c r="A260" s="25">
        <f t="shared" si="119"/>
        <v>258</v>
      </c>
      <c r="B260" s="25" t="s">
        <v>43</v>
      </c>
      <c r="C260" s="4" t="s">
        <v>61</v>
      </c>
      <c r="D260" s="25" t="s">
        <v>228</v>
      </c>
      <c r="E260" s="25" t="s">
        <v>203</v>
      </c>
      <c r="F260" s="25" t="s">
        <v>246</v>
      </c>
      <c r="G260" s="25" t="s">
        <v>204</v>
      </c>
      <c r="H260" s="25" t="s">
        <v>197</v>
      </c>
      <c r="I260" s="25" t="str">
        <f t="shared" si="118"/>
        <v>Paid Middle</v>
      </c>
      <c r="J260" s="25" t="str">
        <f t="shared" si="132"/>
        <v>PM</v>
      </c>
      <c r="K260" s="25" t="s">
        <v>3</v>
      </c>
      <c r="L260" s="25" t="s">
        <v>8</v>
      </c>
      <c r="M260" s="25" t="str">
        <f t="shared" si="137"/>
        <v>Kiosk Large</v>
      </c>
      <c r="N260" s="25" t="str">
        <f t="shared" si="133"/>
        <v>KL</v>
      </c>
      <c r="O260" s="25" t="s">
        <v>192</v>
      </c>
      <c r="P260" s="25" t="s">
        <v>201</v>
      </c>
      <c r="Q260" s="4" t="str">
        <f t="shared" si="138"/>
        <v>L2A-MP-CC-PM-KL-2A+B</v>
      </c>
      <c r="R260" s="4" t="str">
        <f t="shared" si="136"/>
        <v>PM-KL-2A+B</v>
      </c>
      <c r="S260" s="26">
        <v>3</v>
      </c>
      <c r="T260" s="26">
        <f>3.1*2</f>
        <v>6.2</v>
      </c>
      <c r="U260" s="27">
        <f t="shared" si="139"/>
        <v>18.600000000000001</v>
      </c>
      <c r="V260" s="28">
        <v>0</v>
      </c>
      <c r="W260" s="27">
        <f t="shared" si="140"/>
        <v>18.600000000000001</v>
      </c>
      <c r="X260" s="29">
        <f t="shared" si="141"/>
        <v>9.84</v>
      </c>
      <c r="Y260" s="29">
        <f t="shared" si="141"/>
        <v>20.335999999999999</v>
      </c>
      <c r="Z260" s="29">
        <f t="shared" si="134"/>
        <v>200.10623999999999</v>
      </c>
    </row>
    <row r="261" spans="1:26" x14ac:dyDescent="0.25">
      <c r="A261" s="19">
        <f t="shared" si="119"/>
        <v>259</v>
      </c>
      <c r="B261" s="19" t="s">
        <v>43</v>
      </c>
      <c r="C261" s="20" t="s">
        <v>61</v>
      </c>
      <c r="D261" s="19" t="s">
        <v>228</v>
      </c>
      <c r="E261" s="19" t="s">
        <v>203</v>
      </c>
      <c r="F261" s="19" t="s">
        <v>246</v>
      </c>
      <c r="G261" s="19" t="s">
        <v>187</v>
      </c>
      <c r="H261" s="19" t="s">
        <v>198</v>
      </c>
      <c r="I261" s="19" t="str">
        <f t="shared" si="118"/>
        <v>Unpaid South</v>
      </c>
      <c r="J261" s="19" t="str">
        <f t="shared" si="132"/>
        <v>US</v>
      </c>
      <c r="K261" s="19" t="s">
        <v>4</v>
      </c>
      <c r="L261" s="19" t="s">
        <v>6</v>
      </c>
      <c r="M261" s="19" t="str">
        <f>K261&amp;" "&amp;L261</f>
        <v>Block Small</v>
      </c>
      <c r="N261" s="19" t="str">
        <f t="shared" si="133"/>
        <v>BS</v>
      </c>
      <c r="O261" s="19" t="s">
        <v>189</v>
      </c>
      <c r="P261" s="19">
        <v>1</v>
      </c>
      <c r="Q261" s="20" t="str">
        <f>B261&amp;"-"&amp;D261&amp;"-"&amp;F261&amp;"-"&amp;J261&amp;"-"&amp;N261&amp;"-"&amp;P261</f>
        <v>L2A-MP-CC-US-BS-1</v>
      </c>
      <c r="R261" s="20" t="str">
        <f t="shared" si="136"/>
        <v>US-BS-1</v>
      </c>
      <c r="S261" s="21">
        <v>24.08</v>
      </c>
      <c r="T261" s="21">
        <v>14.375</v>
      </c>
      <c r="U261" s="24">
        <f>S261*T261</f>
        <v>346.15</v>
      </c>
      <c r="V261" s="23">
        <f>15.411*7.797+3</f>
        <v>123.159567</v>
      </c>
      <c r="W261" s="24">
        <f>U261-V261</f>
        <v>222.990433</v>
      </c>
      <c r="X261" s="24">
        <f t="shared" si="141"/>
        <v>78.982399999999984</v>
      </c>
      <c r="Y261" s="24">
        <f t="shared" si="141"/>
        <v>47.15</v>
      </c>
      <c r="Z261" s="24">
        <f t="shared" si="134"/>
        <v>2399.0202743871996</v>
      </c>
    </row>
    <row r="262" spans="1:26" x14ac:dyDescent="0.25">
      <c r="A262" s="19">
        <f t="shared" si="119"/>
        <v>260</v>
      </c>
      <c r="B262" s="19" t="s">
        <v>43</v>
      </c>
      <c r="C262" s="20" t="s">
        <v>61</v>
      </c>
      <c r="D262" s="19" t="s">
        <v>228</v>
      </c>
      <c r="E262" s="19" t="s">
        <v>203</v>
      </c>
      <c r="F262" s="19" t="s">
        <v>246</v>
      </c>
      <c r="G262" s="19" t="s">
        <v>187</v>
      </c>
      <c r="H262" s="19" t="s">
        <v>198</v>
      </c>
      <c r="I262" s="19" t="str">
        <f t="shared" si="118"/>
        <v>Unpaid South</v>
      </c>
      <c r="J262" s="19" t="str">
        <f t="shared" si="132"/>
        <v>US</v>
      </c>
      <c r="K262" s="19" t="s">
        <v>3</v>
      </c>
      <c r="L262" s="19" t="s">
        <v>6</v>
      </c>
      <c r="M262" s="19" t="str">
        <f>K262&amp;" "&amp;L262</f>
        <v>Kiosk Small</v>
      </c>
      <c r="N262" s="19" t="str">
        <f t="shared" si="133"/>
        <v>KS</v>
      </c>
      <c r="O262" s="19" t="s">
        <v>189</v>
      </c>
      <c r="P262" s="19">
        <v>1</v>
      </c>
      <c r="Q262" s="20" t="str">
        <f>B262&amp;"-"&amp;D262&amp;"-"&amp;F262&amp;"-"&amp;J262&amp;"-"&amp;N262&amp;"-"&amp;P262</f>
        <v>L2A-MP-CC-US-KS-1</v>
      </c>
      <c r="R262" s="20" t="str">
        <f t="shared" si="136"/>
        <v>US-KS-1</v>
      </c>
      <c r="S262" s="21">
        <v>1.5</v>
      </c>
      <c r="T262" s="21">
        <v>1.6</v>
      </c>
      <c r="U262" s="22">
        <f>S262*T262</f>
        <v>2.4000000000000004</v>
      </c>
      <c r="V262" s="23">
        <v>0</v>
      </c>
      <c r="W262" s="22">
        <f>U262-V262</f>
        <v>2.4000000000000004</v>
      </c>
      <c r="X262" s="24">
        <f t="shared" si="141"/>
        <v>4.92</v>
      </c>
      <c r="Y262" s="24">
        <f t="shared" si="141"/>
        <v>5.2480000000000002</v>
      </c>
      <c r="Z262" s="24">
        <f t="shared" si="134"/>
        <v>25.820159999999998</v>
      </c>
    </row>
    <row r="263" spans="1:26" x14ac:dyDescent="0.25">
      <c r="A263" s="1">
        <f t="shared" si="119"/>
        <v>261</v>
      </c>
      <c r="S263" s="8"/>
      <c r="T263" s="8"/>
      <c r="V263" s="18"/>
    </row>
    <row r="264" spans="1:26" x14ac:dyDescent="0.25">
      <c r="A264" s="19">
        <f t="shared" si="119"/>
        <v>262</v>
      </c>
      <c r="B264" s="19" t="s">
        <v>43</v>
      </c>
      <c r="C264" s="20" t="s">
        <v>14</v>
      </c>
      <c r="D264" s="19" t="s">
        <v>229</v>
      </c>
      <c r="E264" s="19" t="s">
        <v>203</v>
      </c>
      <c r="F264" s="19" t="s">
        <v>246</v>
      </c>
      <c r="G264" s="19" t="s">
        <v>187</v>
      </c>
      <c r="H264" s="19" t="s">
        <v>188</v>
      </c>
      <c r="I264" s="19" t="str">
        <f t="shared" si="118"/>
        <v>Unpaid North</v>
      </c>
      <c r="J264" s="19" t="str">
        <f t="shared" si="132"/>
        <v>UN</v>
      </c>
      <c r="K264" s="19" t="s">
        <v>3</v>
      </c>
      <c r="L264" s="19" t="s">
        <v>6</v>
      </c>
      <c r="M264" s="19" t="str">
        <f>K264&amp;" "&amp;L264</f>
        <v>Kiosk Small</v>
      </c>
      <c r="N264" s="19" t="str">
        <f t="shared" si="133"/>
        <v>KS</v>
      </c>
      <c r="O264" s="19" t="s">
        <v>189</v>
      </c>
      <c r="P264" s="19">
        <v>1</v>
      </c>
      <c r="Q264" s="20" t="str">
        <f>B264&amp;"-"&amp;D264&amp;"-"&amp;F264&amp;"-"&amp;J264&amp;"-"&amp;N264&amp;"-"&amp;P264</f>
        <v>L2A-KP-CC-UN-KS-1</v>
      </c>
      <c r="R264" s="20" t="str">
        <f t="shared" ref="R264:R279" si="142">J264&amp;"-"&amp;N264&amp;"-"&amp;P264</f>
        <v>UN-KS-1</v>
      </c>
      <c r="S264" s="21">
        <v>1.5</v>
      </c>
      <c r="T264" s="21">
        <v>1.6</v>
      </c>
      <c r="U264" s="22">
        <f>S264*T264</f>
        <v>2.4000000000000004</v>
      </c>
      <c r="V264" s="23">
        <v>0</v>
      </c>
      <c r="W264" s="22">
        <f>U264-V264</f>
        <v>2.4000000000000004</v>
      </c>
      <c r="X264" s="24">
        <f>S264*X$1</f>
        <v>4.92</v>
      </c>
      <c r="Y264" s="24">
        <f>T264*Y$1</f>
        <v>5.2480000000000002</v>
      </c>
      <c r="Z264" s="24">
        <f t="shared" si="134"/>
        <v>25.820159999999998</v>
      </c>
    </row>
    <row r="265" spans="1:26" x14ac:dyDescent="0.25">
      <c r="A265" s="25">
        <f t="shared" si="119"/>
        <v>263</v>
      </c>
      <c r="B265" s="25" t="s">
        <v>43</v>
      </c>
      <c r="C265" s="4" t="s">
        <v>14</v>
      </c>
      <c r="D265" s="25" t="s">
        <v>229</v>
      </c>
      <c r="E265" s="25" t="s">
        <v>203</v>
      </c>
      <c r="F265" s="25" t="s">
        <v>246</v>
      </c>
      <c r="G265" s="25" t="s">
        <v>204</v>
      </c>
      <c r="H265" s="25" t="s">
        <v>197</v>
      </c>
      <c r="I265" s="25" t="str">
        <f t="shared" si="118"/>
        <v>Paid Middle</v>
      </c>
      <c r="J265" s="25" t="str">
        <f t="shared" si="132"/>
        <v>PM</v>
      </c>
      <c r="K265" s="25" t="s">
        <v>3</v>
      </c>
      <c r="L265" s="25" t="s">
        <v>8</v>
      </c>
      <c r="M265" s="25" t="str">
        <f t="shared" ref="M265:M275" si="143">K265&amp;" "&amp;L265</f>
        <v>Kiosk Large</v>
      </c>
      <c r="N265" s="25" t="str">
        <f t="shared" si="133"/>
        <v>KL</v>
      </c>
      <c r="O265" s="25" t="s">
        <v>189</v>
      </c>
      <c r="P265" s="25" t="s">
        <v>190</v>
      </c>
      <c r="Q265" s="4" t="str">
        <f t="shared" ref="Q265:Q275" si="144">B265&amp;"-"&amp;D265&amp;"-"&amp;F265&amp;"-"&amp;J265&amp;"-"&amp;N265&amp;"-"&amp;P265</f>
        <v>L2A-KP-CC-PM-KL-1A</v>
      </c>
      <c r="R265" s="4" t="str">
        <f t="shared" si="142"/>
        <v>PM-KL-1A</v>
      </c>
      <c r="S265" s="26">
        <v>3</v>
      </c>
      <c r="T265" s="26">
        <v>3.1</v>
      </c>
      <c r="U265" s="27">
        <f t="shared" ref="U265:U275" si="145">S265*T265</f>
        <v>9.3000000000000007</v>
      </c>
      <c r="V265" s="28">
        <v>0</v>
      </c>
      <c r="W265" s="27">
        <f t="shared" ref="W265:W275" si="146">U265-V265</f>
        <v>9.3000000000000007</v>
      </c>
      <c r="X265" s="29">
        <f t="shared" ref="X265:Y279" si="147">S265*X$1</f>
        <v>9.84</v>
      </c>
      <c r="Y265" s="29">
        <f t="shared" si="147"/>
        <v>10.167999999999999</v>
      </c>
      <c r="Z265" s="29">
        <f t="shared" si="134"/>
        <v>100.05311999999999</v>
      </c>
    </row>
    <row r="266" spans="1:26" x14ac:dyDescent="0.25">
      <c r="A266" s="25">
        <f t="shared" si="119"/>
        <v>264</v>
      </c>
      <c r="B266" s="25" t="s">
        <v>43</v>
      </c>
      <c r="C266" s="4" t="s">
        <v>14</v>
      </c>
      <c r="D266" s="25" t="s">
        <v>229</v>
      </c>
      <c r="E266" s="25" t="s">
        <v>203</v>
      </c>
      <c r="F266" s="25" t="s">
        <v>246</v>
      </c>
      <c r="G266" s="25" t="s">
        <v>204</v>
      </c>
      <c r="H266" s="25" t="s">
        <v>197</v>
      </c>
      <c r="I266" s="25" t="str">
        <f t="shared" si="118"/>
        <v>Paid Middle</v>
      </c>
      <c r="J266" s="25" t="str">
        <f t="shared" si="132"/>
        <v>PM</v>
      </c>
      <c r="K266" s="25" t="s">
        <v>3</v>
      </c>
      <c r="L266" s="25" t="s">
        <v>8</v>
      </c>
      <c r="M266" s="25" t="str">
        <f t="shared" si="143"/>
        <v>Kiosk Large</v>
      </c>
      <c r="N266" s="25" t="str">
        <f t="shared" si="133"/>
        <v>KL</v>
      </c>
      <c r="O266" s="25" t="s">
        <v>189</v>
      </c>
      <c r="P266" s="25" t="s">
        <v>191</v>
      </c>
      <c r="Q266" s="4" t="str">
        <f t="shared" si="144"/>
        <v>L2A-KP-CC-PM-KL-1B</v>
      </c>
      <c r="R266" s="4" t="str">
        <f t="shared" si="142"/>
        <v>PM-KL-1B</v>
      </c>
      <c r="S266" s="26">
        <v>3</v>
      </c>
      <c r="T266" s="26">
        <v>3.1</v>
      </c>
      <c r="U266" s="27">
        <f t="shared" si="145"/>
        <v>9.3000000000000007</v>
      </c>
      <c r="V266" s="28">
        <v>0</v>
      </c>
      <c r="W266" s="27">
        <f t="shared" si="146"/>
        <v>9.3000000000000007</v>
      </c>
      <c r="X266" s="29">
        <f t="shared" si="147"/>
        <v>9.84</v>
      </c>
      <c r="Y266" s="29">
        <f t="shared" si="147"/>
        <v>10.167999999999999</v>
      </c>
      <c r="Z266" s="29">
        <f t="shared" si="134"/>
        <v>100.05311999999999</v>
      </c>
    </row>
    <row r="267" spans="1:26" x14ac:dyDescent="0.25">
      <c r="A267" s="25">
        <f t="shared" si="119"/>
        <v>265</v>
      </c>
      <c r="B267" s="25" t="s">
        <v>43</v>
      </c>
      <c r="C267" s="4" t="s">
        <v>14</v>
      </c>
      <c r="D267" s="25" t="s">
        <v>229</v>
      </c>
      <c r="E267" s="25" t="s">
        <v>203</v>
      </c>
      <c r="F267" s="25" t="s">
        <v>246</v>
      </c>
      <c r="G267" s="25" t="s">
        <v>204</v>
      </c>
      <c r="H267" s="25" t="s">
        <v>197</v>
      </c>
      <c r="I267" s="25" t="str">
        <f t="shared" ref="I267:I330" si="148">G267&amp;" "&amp;H267</f>
        <v>Paid Middle</v>
      </c>
      <c r="J267" s="25" t="str">
        <f t="shared" si="132"/>
        <v>PM</v>
      </c>
      <c r="K267" s="25" t="s">
        <v>3</v>
      </c>
      <c r="L267" s="25" t="s">
        <v>8</v>
      </c>
      <c r="M267" s="25" t="str">
        <f t="shared" si="143"/>
        <v>Kiosk Large</v>
      </c>
      <c r="N267" s="25" t="str">
        <f t="shared" si="133"/>
        <v>KL</v>
      </c>
      <c r="O267" s="25" t="s">
        <v>192</v>
      </c>
      <c r="P267" s="25" t="s">
        <v>193</v>
      </c>
      <c r="Q267" s="4" t="str">
        <f t="shared" si="144"/>
        <v>L2A-KP-CC-PM-KL-1A+B</v>
      </c>
      <c r="R267" s="4" t="str">
        <f t="shared" si="142"/>
        <v>PM-KL-1A+B</v>
      </c>
      <c r="S267" s="26">
        <v>3</v>
      </c>
      <c r="T267" s="26">
        <f>3.1*2</f>
        <v>6.2</v>
      </c>
      <c r="U267" s="27">
        <f t="shared" si="145"/>
        <v>18.600000000000001</v>
      </c>
      <c r="V267" s="28">
        <v>0</v>
      </c>
      <c r="W267" s="27">
        <f t="shared" si="146"/>
        <v>18.600000000000001</v>
      </c>
      <c r="X267" s="29">
        <f t="shared" si="147"/>
        <v>9.84</v>
      </c>
      <c r="Y267" s="29">
        <f t="shared" si="147"/>
        <v>20.335999999999999</v>
      </c>
      <c r="Z267" s="29">
        <f t="shared" si="134"/>
        <v>200.10623999999999</v>
      </c>
    </row>
    <row r="268" spans="1:26" x14ac:dyDescent="0.25">
      <c r="A268" s="25">
        <f t="shared" ref="A268:A331" si="149">A267+1</f>
        <v>266</v>
      </c>
      <c r="B268" s="25" t="s">
        <v>43</v>
      </c>
      <c r="C268" s="4" t="s">
        <v>14</v>
      </c>
      <c r="D268" s="25" t="s">
        <v>229</v>
      </c>
      <c r="E268" s="25" t="s">
        <v>203</v>
      </c>
      <c r="F268" s="25" t="s">
        <v>246</v>
      </c>
      <c r="G268" s="25" t="s">
        <v>204</v>
      </c>
      <c r="H268" s="25" t="s">
        <v>197</v>
      </c>
      <c r="I268" s="25" t="str">
        <f t="shared" si="148"/>
        <v>Paid Middle</v>
      </c>
      <c r="J268" s="25" t="str">
        <f t="shared" si="132"/>
        <v>PM</v>
      </c>
      <c r="K268" s="25" t="s">
        <v>3</v>
      </c>
      <c r="L268" s="25" t="s">
        <v>9</v>
      </c>
      <c r="M268" s="25" t="str">
        <f t="shared" si="143"/>
        <v>Kiosk Medium</v>
      </c>
      <c r="N268" s="25" t="str">
        <f t="shared" si="133"/>
        <v>KM</v>
      </c>
      <c r="O268" s="25" t="s">
        <v>189</v>
      </c>
      <c r="P268" s="25" t="s">
        <v>190</v>
      </c>
      <c r="Q268" s="4" t="str">
        <f t="shared" si="144"/>
        <v>L2A-KP-CC-PM-KM-1A</v>
      </c>
      <c r="R268" s="4" t="str">
        <f t="shared" si="142"/>
        <v>PM-KM-1A</v>
      </c>
      <c r="S268" s="26">
        <v>3</v>
      </c>
      <c r="T268" s="26">
        <v>1.55</v>
      </c>
      <c r="U268" s="27">
        <f t="shared" si="145"/>
        <v>4.6500000000000004</v>
      </c>
      <c r="V268" s="28">
        <v>0</v>
      </c>
      <c r="W268" s="27">
        <f t="shared" si="146"/>
        <v>4.6500000000000004</v>
      </c>
      <c r="X268" s="29">
        <f t="shared" si="147"/>
        <v>9.84</v>
      </c>
      <c r="Y268" s="29">
        <f t="shared" si="147"/>
        <v>5.0839999999999996</v>
      </c>
      <c r="Z268" s="29">
        <f t="shared" si="134"/>
        <v>50.026559999999996</v>
      </c>
    </row>
    <row r="269" spans="1:26" x14ac:dyDescent="0.25">
      <c r="A269" s="25">
        <f t="shared" si="149"/>
        <v>267</v>
      </c>
      <c r="B269" s="25" t="s">
        <v>43</v>
      </c>
      <c r="C269" s="4" t="s">
        <v>14</v>
      </c>
      <c r="D269" s="25" t="s">
        <v>229</v>
      </c>
      <c r="E269" s="25" t="s">
        <v>203</v>
      </c>
      <c r="F269" s="25" t="s">
        <v>246</v>
      </c>
      <c r="G269" s="25" t="s">
        <v>204</v>
      </c>
      <c r="H269" s="25" t="s">
        <v>197</v>
      </c>
      <c r="I269" s="25" t="str">
        <f t="shared" si="148"/>
        <v>Paid Middle</v>
      </c>
      <c r="J269" s="25" t="str">
        <f t="shared" si="132"/>
        <v>PM</v>
      </c>
      <c r="K269" s="25" t="s">
        <v>3</v>
      </c>
      <c r="L269" s="25" t="s">
        <v>9</v>
      </c>
      <c r="M269" s="25" t="str">
        <f t="shared" si="143"/>
        <v>Kiosk Medium</v>
      </c>
      <c r="N269" s="25" t="str">
        <f t="shared" si="133"/>
        <v>KM</v>
      </c>
      <c r="O269" s="25" t="s">
        <v>189</v>
      </c>
      <c r="P269" s="25" t="s">
        <v>191</v>
      </c>
      <c r="Q269" s="4" t="str">
        <f t="shared" si="144"/>
        <v>L2A-KP-CC-PM-KM-1B</v>
      </c>
      <c r="R269" s="4" t="str">
        <f t="shared" si="142"/>
        <v>PM-KM-1B</v>
      </c>
      <c r="S269" s="26">
        <v>3</v>
      </c>
      <c r="T269" s="26">
        <v>1.55</v>
      </c>
      <c r="U269" s="27">
        <f t="shared" si="145"/>
        <v>4.6500000000000004</v>
      </c>
      <c r="V269" s="28">
        <v>0</v>
      </c>
      <c r="W269" s="27">
        <f t="shared" si="146"/>
        <v>4.6500000000000004</v>
      </c>
      <c r="X269" s="29">
        <f t="shared" si="147"/>
        <v>9.84</v>
      </c>
      <c r="Y269" s="29">
        <f t="shared" si="147"/>
        <v>5.0839999999999996</v>
      </c>
      <c r="Z269" s="29">
        <f t="shared" si="134"/>
        <v>50.026559999999996</v>
      </c>
    </row>
    <row r="270" spans="1:26" x14ac:dyDescent="0.25">
      <c r="A270" s="25">
        <f t="shared" si="149"/>
        <v>268</v>
      </c>
      <c r="B270" s="25" t="s">
        <v>43</v>
      </c>
      <c r="C270" s="4" t="s">
        <v>14</v>
      </c>
      <c r="D270" s="25" t="s">
        <v>229</v>
      </c>
      <c r="E270" s="25" t="s">
        <v>203</v>
      </c>
      <c r="F270" s="25" t="s">
        <v>246</v>
      </c>
      <c r="G270" s="25" t="s">
        <v>204</v>
      </c>
      <c r="H270" s="25" t="s">
        <v>197</v>
      </c>
      <c r="I270" s="25" t="str">
        <f t="shared" si="148"/>
        <v>Paid Middle</v>
      </c>
      <c r="J270" s="25" t="str">
        <f t="shared" si="132"/>
        <v>PM</v>
      </c>
      <c r="K270" s="25" t="s">
        <v>3</v>
      </c>
      <c r="L270" s="25" t="s">
        <v>9</v>
      </c>
      <c r="M270" s="25" t="str">
        <f t="shared" si="143"/>
        <v>Kiosk Medium</v>
      </c>
      <c r="N270" s="25" t="str">
        <f t="shared" si="133"/>
        <v>KM</v>
      </c>
      <c r="O270" s="25" t="s">
        <v>189</v>
      </c>
      <c r="P270" s="25" t="s">
        <v>194</v>
      </c>
      <c r="Q270" s="4" t="str">
        <f t="shared" si="144"/>
        <v>L2A-KP-CC-PM-KM-1C</v>
      </c>
      <c r="R270" s="4" t="str">
        <f t="shared" si="142"/>
        <v>PM-KM-1C</v>
      </c>
      <c r="S270" s="26">
        <v>3</v>
      </c>
      <c r="T270" s="26">
        <v>1.55</v>
      </c>
      <c r="U270" s="27">
        <f t="shared" si="145"/>
        <v>4.6500000000000004</v>
      </c>
      <c r="V270" s="28">
        <v>0</v>
      </c>
      <c r="W270" s="27">
        <f t="shared" si="146"/>
        <v>4.6500000000000004</v>
      </c>
      <c r="X270" s="29">
        <f t="shared" si="147"/>
        <v>9.84</v>
      </c>
      <c r="Y270" s="29">
        <f t="shared" si="147"/>
        <v>5.0839999999999996</v>
      </c>
      <c r="Z270" s="29">
        <f t="shared" si="134"/>
        <v>50.026559999999996</v>
      </c>
    </row>
    <row r="271" spans="1:26" x14ac:dyDescent="0.25">
      <c r="A271" s="25">
        <f t="shared" si="149"/>
        <v>269</v>
      </c>
      <c r="B271" s="25" t="s">
        <v>43</v>
      </c>
      <c r="C271" s="4" t="s">
        <v>14</v>
      </c>
      <c r="D271" s="25" t="s">
        <v>229</v>
      </c>
      <c r="E271" s="25" t="s">
        <v>203</v>
      </c>
      <c r="F271" s="25" t="s">
        <v>246</v>
      </c>
      <c r="G271" s="25" t="s">
        <v>204</v>
      </c>
      <c r="H271" s="25" t="s">
        <v>197</v>
      </c>
      <c r="I271" s="25" t="str">
        <f t="shared" si="148"/>
        <v>Paid Middle</v>
      </c>
      <c r="J271" s="25" t="str">
        <f t="shared" si="132"/>
        <v>PM</v>
      </c>
      <c r="K271" s="25" t="s">
        <v>3</v>
      </c>
      <c r="L271" s="25" t="s">
        <v>9</v>
      </c>
      <c r="M271" s="25" t="str">
        <f t="shared" si="143"/>
        <v>Kiosk Medium</v>
      </c>
      <c r="N271" s="25" t="str">
        <f t="shared" si="133"/>
        <v>KM</v>
      </c>
      <c r="O271" s="25" t="s">
        <v>189</v>
      </c>
      <c r="P271" s="25" t="s">
        <v>195</v>
      </c>
      <c r="Q271" s="4" t="str">
        <f t="shared" si="144"/>
        <v>L2A-KP-CC-PM-KM-1D</v>
      </c>
      <c r="R271" s="4" t="str">
        <f t="shared" si="142"/>
        <v>PM-KM-1D</v>
      </c>
      <c r="S271" s="26">
        <v>3</v>
      </c>
      <c r="T271" s="26">
        <v>1.55</v>
      </c>
      <c r="U271" s="27">
        <f t="shared" si="145"/>
        <v>4.6500000000000004</v>
      </c>
      <c r="V271" s="28">
        <v>0</v>
      </c>
      <c r="W271" s="27">
        <f t="shared" si="146"/>
        <v>4.6500000000000004</v>
      </c>
      <c r="X271" s="29">
        <f t="shared" si="147"/>
        <v>9.84</v>
      </c>
      <c r="Y271" s="29">
        <f t="shared" si="147"/>
        <v>5.0839999999999996</v>
      </c>
      <c r="Z271" s="29">
        <f t="shared" si="134"/>
        <v>50.026559999999996</v>
      </c>
    </row>
    <row r="272" spans="1:26" x14ac:dyDescent="0.25">
      <c r="A272" s="25">
        <f t="shared" si="149"/>
        <v>270</v>
      </c>
      <c r="B272" s="25" t="s">
        <v>43</v>
      </c>
      <c r="C272" s="4" t="s">
        <v>14</v>
      </c>
      <c r="D272" s="25" t="s">
        <v>229</v>
      </c>
      <c r="E272" s="25" t="s">
        <v>203</v>
      </c>
      <c r="F272" s="25" t="s">
        <v>246</v>
      </c>
      <c r="G272" s="25" t="s">
        <v>204</v>
      </c>
      <c r="H272" s="25" t="s">
        <v>197</v>
      </c>
      <c r="I272" s="25" t="str">
        <f t="shared" si="148"/>
        <v>Paid Middle</v>
      </c>
      <c r="J272" s="25" t="str">
        <f t="shared" si="132"/>
        <v>PM</v>
      </c>
      <c r="K272" s="25" t="s">
        <v>3</v>
      </c>
      <c r="L272" s="25" t="s">
        <v>8</v>
      </c>
      <c r="M272" s="25" t="str">
        <f t="shared" si="143"/>
        <v>Kiosk Large</v>
      </c>
      <c r="N272" s="25" t="str">
        <f t="shared" si="133"/>
        <v>KL</v>
      </c>
      <c r="O272" s="25" t="s">
        <v>192</v>
      </c>
      <c r="P272" s="25" t="s">
        <v>196</v>
      </c>
      <c r="Q272" s="4" t="str">
        <f t="shared" si="144"/>
        <v>L2A-KP-CC-PM-KL-1AtoD</v>
      </c>
      <c r="R272" s="4" t="str">
        <f t="shared" si="142"/>
        <v>PM-KL-1AtoD</v>
      </c>
      <c r="S272" s="26">
        <v>3</v>
      </c>
      <c r="T272" s="26">
        <f>1.55*4</f>
        <v>6.2</v>
      </c>
      <c r="U272" s="27">
        <f t="shared" si="145"/>
        <v>18.600000000000001</v>
      </c>
      <c r="V272" s="28">
        <v>0</v>
      </c>
      <c r="W272" s="27">
        <f t="shared" si="146"/>
        <v>18.600000000000001</v>
      </c>
      <c r="X272" s="29">
        <f t="shared" si="147"/>
        <v>9.84</v>
      </c>
      <c r="Y272" s="29">
        <f t="shared" si="147"/>
        <v>20.335999999999999</v>
      </c>
      <c r="Z272" s="29">
        <f t="shared" si="134"/>
        <v>200.10623999999999</v>
      </c>
    </row>
    <row r="273" spans="1:26" x14ac:dyDescent="0.25">
      <c r="A273" s="25">
        <f t="shared" si="149"/>
        <v>271</v>
      </c>
      <c r="B273" s="25" t="s">
        <v>43</v>
      </c>
      <c r="C273" s="4" t="s">
        <v>14</v>
      </c>
      <c r="D273" s="25" t="s">
        <v>229</v>
      </c>
      <c r="E273" s="25" t="s">
        <v>203</v>
      </c>
      <c r="F273" s="25" t="s">
        <v>246</v>
      </c>
      <c r="G273" s="25" t="s">
        <v>204</v>
      </c>
      <c r="H273" s="25" t="s">
        <v>197</v>
      </c>
      <c r="I273" s="25" t="str">
        <f t="shared" si="148"/>
        <v>Paid Middle</v>
      </c>
      <c r="J273" s="25" t="str">
        <f t="shared" si="132"/>
        <v>PM</v>
      </c>
      <c r="K273" s="25" t="s">
        <v>3</v>
      </c>
      <c r="L273" s="25" t="s">
        <v>8</v>
      </c>
      <c r="M273" s="25" t="str">
        <f t="shared" si="143"/>
        <v>Kiosk Large</v>
      </c>
      <c r="N273" s="25" t="str">
        <f t="shared" si="133"/>
        <v>KL</v>
      </c>
      <c r="O273" s="25" t="s">
        <v>189</v>
      </c>
      <c r="P273" s="25" t="s">
        <v>199</v>
      </c>
      <c r="Q273" s="4" t="str">
        <f t="shared" si="144"/>
        <v>L2A-KP-CC-PM-KL-2A</v>
      </c>
      <c r="R273" s="4" t="str">
        <f t="shared" si="142"/>
        <v>PM-KL-2A</v>
      </c>
      <c r="S273" s="26">
        <v>3</v>
      </c>
      <c r="T273" s="26">
        <v>3.1</v>
      </c>
      <c r="U273" s="27">
        <f t="shared" si="145"/>
        <v>9.3000000000000007</v>
      </c>
      <c r="V273" s="28">
        <v>0</v>
      </c>
      <c r="W273" s="27">
        <f t="shared" si="146"/>
        <v>9.3000000000000007</v>
      </c>
      <c r="X273" s="29">
        <f t="shared" si="147"/>
        <v>9.84</v>
      </c>
      <c r="Y273" s="29">
        <f t="shared" si="147"/>
        <v>10.167999999999999</v>
      </c>
      <c r="Z273" s="29">
        <f t="shared" si="134"/>
        <v>100.05311999999999</v>
      </c>
    </row>
    <row r="274" spans="1:26" x14ac:dyDescent="0.25">
      <c r="A274" s="25">
        <f t="shared" si="149"/>
        <v>272</v>
      </c>
      <c r="B274" s="25" t="s">
        <v>43</v>
      </c>
      <c r="C274" s="4" t="s">
        <v>14</v>
      </c>
      <c r="D274" s="25" t="s">
        <v>229</v>
      </c>
      <c r="E274" s="25" t="s">
        <v>203</v>
      </c>
      <c r="F274" s="25" t="s">
        <v>246</v>
      </c>
      <c r="G274" s="25" t="s">
        <v>204</v>
      </c>
      <c r="H274" s="25" t="s">
        <v>197</v>
      </c>
      <c r="I274" s="25" t="str">
        <f t="shared" si="148"/>
        <v>Paid Middle</v>
      </c>
      <c r="J274" s="25" t="str">
        <f t="shared" si="132"/>
        <v>PM</v>
      </c>
      <c r="K274" s="25" t="s">
        <v>3</v>
      </c>
      <c r="L274" s="25" t="s">
        <v>8</v>
      </c>
      <c r="M274" s="25" t="str">
        <f t="shared" si="143"/>
        <v>Kiosk Large</v>
      </c>
      <c r="N274" s="25" t="str">
        <f t="shared" si="133"/>
        <v>KL</v>
      </c>
      <c r="O274" s="25" t="s">
        <v>189</v>
      </c>
      <c r="P274" s="25" t="s">
        <v>200</v>
      </c>
      <c r="Q274" s="4" t="str">
        <f t="shared" si="144"/>
        <v>L2A-KP-CC-PM-KL-2B</v>
      </c>
      <c r="R274" s="4" t="str">
        <f t="shared" si="142"/>
        <v>PM-KL-2B</v>
      </c>
      <c r="S274" s="26">
        <v>3</v>
      </c>
      <c r="T274" s="26">
        <v>3.1</v>
      </c>
      <c r="U274" s="27">
        <f t="shared" si="145"/>
        <v>9.3000000000000007</v>
      </c>
      <c r="V274" s="28">
        <v>0</v>
      </c>
      <c r="W274" s="27">
        <f t="shared" si="146"/>
        <v>9.3000000000000007</v>
      </c>
      <c r="X274" s="29">
        <f t="shared" si="147"/>
        <v>9.84</v>
      </c>
      <c r="Y274" s="29">
        <f t="shared" si="147"/>
        <v>10.167999999999999</v>
      </c>
      <c r="Z274" s="29">
        <f t="shared" si="134"/>
        <v>100.05311999999999</v>
      </c>
    </row>
    <row r="275" spans="1:26" x14ac:dyDescent="0.25">
      <c r="A275" s="25">
        <f t="shared" si="149"/>
        <v>273</v>
      </c>
      <c r="B275" s="25" t="s">
        <v>43</v>
      </c>
      <c r="C275" s="4" t="s">
        <v>14</v>
      </c>
      <c r="D275" s="25" t="s">
        <v>229</v>
      </c>
      <c r="E275" s="25" t="s">
        <v>203</v>
      </c>
      <c r="F275" s="25" t="s">
        <v>246</v>
      </c>
      <c r="G275" s="25" t="s">
        <v>204</v>
      </c>
      <c r="H275" s="25" t="s">
        <v>197</v>
      </c>
      <c r="I275" s="25" t="str">
        <f t="shared" si="148"/>
        <v>Paid Middle</v>
      </c>
      <c r="J275" s="25" t="str">
        <f t="shared" si="132"/>
        <v>PM</v>
      </c>
      <c r="K275" s="25" t="s">
        <v>3</v>
      </c>
      <c r="L275" s="25" t="s">
        <v>8</v>
      </c>
      <c r="M275" s="25" t="str">
        <f t="shared" si="143"/>
        <v>Kiosk Large</v>
      </c>
      <c r="N275" s="25" t="str">
        <f t="shared" si="133"/>
        <v>KL</v>
      </c>
      <c r="O275" s="25" t="s">
        <v>192</v>
      </c>
      <c r="P275" s="25" t="s">
        <v>201</v>
      </c>
      <c r="Q275" s="4" t="str">
        <f t="shared" si="144"/>
        <v>L2A-KP-CC-PM-KL-2A+B</v>
      </c>
      <c r="R275" s="4" t="str">
        <f t="shared" si="142"/>
        <v>PM-KL-2A+B</v>
      </c>
      <c r="S275" s="26">
        <v>3</v>
      </c>
      <c r="T275" s="26">
        <f>3.1*2</f>
        <v>6.2</v>
      </c>
      <c r="U275" s="27">
        <f t="shared" si="145"/>
        <v>18.600000000000001</v>
      </c>
      <c r="V275" s="28">
        <v>0</v>
      </c>
      <c r="W275" s="27">
        <f t="shared" si="146"/>
        <v>18.600000000000001</v>
      </c>
      <c r="X275" s="29">
        <f t="shared" si="147"/>
        <v>9.84</v>
      </c>
      <c r="Y275" s="29">
        <f t="shared" si="147"/>
        <v>20.335999999999999</v>
      </c>
      <c r="Z275" s="29">
        <f t="shared" si="134"/>
        <v>200.10623999999999</v>
      </c>
    </row>
    <row r="276" spans="1:26" x14ac:dyDescent="0.25">
      <c r="A276" s="19">
        <f t="shared" si="149"/>
        <v>274</v>
      </c>
      <c r="B276" s="19" t="s">
        <v>43</v>
      </c>
      <c r="C276" s="20" t="s">
        <v>14</v>
      </c>
      <c r="D276" s="19" t="s">
        <v>229</v>
      </c>
      <c r="E276" s="19" t="s">
        <v>203</v>
      </c>
      <c r="F276" s="19" t="s">
        <v>246</v>
      </c>
      <c r="G276" s="19" t="s">
        <v>187</v>
      </c>
      <c r="H276" s="19" t="s">
        <v>198</v>
      </c>
      <c r="I276" s="19" t="str">
        <f t="shared" si="148"/>
        <v>Unpaid South</v>
      </c>
      <c r="J276" s="19" t="str">
        <f t="shared" si="132"/>
        <v>US</v>
      </c>
      <c r="K276" s="19" t="s">
        <v>4</v>
      </c>
      <c r="L276" s="19" t="s">
        <v>6</v>
      </c>
      <c r="M276" s="19" t="str">
        <f>K276&amp;" "&amp;L276</f>
        <v>Block Small</v>
      </c>
      <c r="N276" s="19" t="str">
        <f t="shared" si="133"/>
        <v>BS</v>
      </c>
      <c r="O276" s="19" t="s">
        <v>189</v>
      </c>
      <c r="P276" s="19">
        <v>1</v>
      </c>
      <c r="Q276" s="20" t="str">
        <f>B276&amp;"-"&amp;D276&amp;"-"&amp;F276&amp;"-"&amp;J276&amp;"-"&amp;N276&amp;"-"&amp;P276</f>
        <v>L2A-KP-CC-US-BS-1</v>
      </c>
      <c r="R276" s="20" t="str">
        <f t="shared" si="142"/>
        <v>US-BS-1</v>
      </c>
      <c r="S276" s="21">
        <v>19.542000000000002</v>
      </c>
      <c r="T276" s="21">
        <v>14.37</v>
      </c>
      <c r="U276" s="31">
        <f>S276*T276</f>
        <v>280.81853999999998</v>
      </c>
      <c r="V276" s="23">
        <f>10.671*7.85+5</f>
        <v>88.767349999999993</v>
      </c>
      <c r="W276" s="24">
        <f>U276-V276</f>
        <v>192.05118999999999</v>
      </c>
      <c r="X276" s="24">
        <f t="shared" si="147"/>
        <v>64.097760000000008</v>
      </c>
      <c r="Y276" s="24">
        <f t="shared" si="147"/>
        <v>47.133599999999994</v>
      </c>
      <c r="Z276" s="24">
        <f t="shared" si="134"/>
        <v>2066.1635224959996</v>
      </c>
    </row>
    <row r="277" spans="1:26" x14ac:dyDescent="0.25">
      <c r="A277" s="19">
        <f t="shared" si="149"/>
        <v>275</v>
      </c>
      <c r="B277" s="19" t="s">
        <v>43</v>
      </c>
      <c r="C277" s="20" t="s">
        <v>14</v>
      </c>
      <c r="D277" s="19" t="s">
        <v>229</v>
      </c>
      <c r="E277" s="19" t="s">
        <v>203</v>
      </c>
      <c r="F277" s="19" t="s">
        <v>246</v>
      </c>
      <c r="G277" s="19" t="s">
        <v>187</v>
      </c>
      <c r="H277" s="19" t="s">
        <v>198</v>
      </c>
      <c r="I277" s="19" t="str">
        <f t="shared" si="148"/>
        <v>Unpaid South</v>
      </c>
      <c r="J277" s="19" t="str">
        <f t="shared" si="132"/>
        <v>US</v>
      </c>
      <c r="K277" s="19" t="s">
        <v>3</v>
      </c>
      <c r="L277" s="19" t="s">
        <v>6</v>
      </c>
      <c r="M277" s="19" t="str">
        <f>K277&amp;" "&amp;L277</f>
        <v>Kiosk Small</v>
      </c>
      <c r="N277" s="19" t="str">
        <f t="shared" si="133"/>
        <v>KS</v>
      </c>
      <c r="O277" s="19" t="s">
        <v>189</v>
      </c>
      <c r="P277" s="19" t="s">
        <v>190</v>
      </c>
      <c r="Q277" s="20" t="str">
        <f>B277&amp;"-"&amp;D277&amp;"-"&amp;F277&amp;"-"&amp;J277&amp;"-"&amp;N277&amp;"-"&amp;P277</f>
        <v>L2A-KP-CC-US-KS-1A</v>
      </c>
      <c r="R277" s="20" t="str">
        <f t="shared" si="142"/>
        <v>US-KS-1A</v>
      </c>
      <c r="S277" s="108">
        <v>1.5</v>
      </c>
      <c r="T277" s="108">
        <v>1.6</v>
      </c>
      <c r="U277" s="32">
        <f>S277*T277</f>
        <v>2.4000000000000004</v>
      </c>
      <c r="V277" s="33">
        <v>0</v>
      </c>
      <c r="W277" s="32">
        <f>U277-V277</f>
        <v>2.4000000000000004</v>
      </c>
      <c r="X277" s="31">
        <f t="shared" si="147"/>
        <v>4.92</v>
      </c>
      <c r="Y277" s="31">
        <f t="shared" si="147"/>
        <v>5.2480000000000002</v>
      </c>
      <c r="Z277" s="31">
        <f t="shared" si="134"/>
        <v>25.820159999999998</v>
      </c>
    </row>
    <row r="278" spans="1:26" x14ac:dyDescent="0.25">
      <c r="A278" s="19">
        <f t="shared" si="149"/>
        <v>276</v>
      </c>
      <c r="B278" s="19" t="s">
        <v>43</v>
      </c>
      <c r="C278" s="20" t="s">
        <v>14</v>
      </c>
      <c r="D278" s="19" t="s">
        <v>229</v>
      </c>
      <c r="E278" s="19" t="s">
        <v>203</v>
      </c>
      <c r="F278" s="19" t="s">
        <v>246</v>
      </c>
      <c r="G278" s="19" t="s">
        <v>187</v>
      </c>
      <c r="H278" s="19" t="s">
        <v>198</v>
      </c>
      <c r="I278" s="19" t="str">
        <f t="shared" si="148"/>
        <v>Unpaid South</v>
      </c>
      <c r="J278" s="19" t="str">
        <f t="shared" si="132"/>
        <v>US</v>
      </c>
      <c r="K278" s="19" t="s">
        <v>3</v>
      </c>
      <c r="L278" s="19" t="s">
        <v>6</v>
      </c>
      <c r="M278" s="19" t="str">
        <f>K278&amp;" "&amp;L278</f>
        <v>Kiosk Small</v>
      </c>
      <c r="N278" s="19" t="str">
        <f t="shared" si="133"/>
        <v>KS</v>
      </c>
      <c r="O278" s="19" t="s">
        <v>189</v>
      </c>
      <c r="P278" s="19" t="s">
        <v>191</v>
      </c>
      <c r="Q278" s="20" t="str">
        <f>B278&amp;"-"&amp;D278&amp;"-"&amp;F278&amp;"-"&amp;J278&amp;"-"&amp;N278&amp;"-"&amp;P278</f>
        <v>L2A-KP-CC-US-KS-1B</v>
      </c>
      <c r="R278" s="20" t="str">
        <f t="shared" si="142"/>
        <v>US-KS-1B</v>
      </c>
      <c r="S278" s="21">
        <v>1.5</v>
      </c>
      <c r="T278" s="21">
        <v>1.6</v>
      </c>
      <c r="U278" s="22">
        <f>S278*T278</f>
        <v>2.4000000000000004</v>
      </c>
      <c r="V278" s="23">
        <v>0</v>
      </c>
      <c r="W278" s="22">
        <f>U278-V278</f>
        <v>2.4000000000000004</v>
      </c>
      <c r="X278" s="24">
        <f t="shared" si="147"/>
        <v>4.92</v>
      </c>
      <c r="Y278" s="24">
        <f t="shared" si="147"/>
        <v>5.2480000000000002</v>
      </c>
      <c r="Z278" s="24">
        <f t="shared" si="134"/>
        <v>25.820159999999998</v>
      </c>
    </row>
    <row r="279" spans="1:26" x14ac:dyDescent="0.25">
      <c r="A279" s="19">
        <f t="shared" si="149"/>
        <v>277</v>
      </c>
      <c r="B279" s="19" t="s">
        <v>43</v>
      </c>
      <c r="C279" s="20" t="s">
        <v>14</v>
      </c>
      <c r="D279" s="19" t="s">
        <v>229</v>
      </c>
      <c r="E279" s="19" t="s">
        <v>203</v>
      </c>
      <c r="F279" s="19" t="s">
        <v>246</v>
      </c>
      <c r="G279" s="19" t="s">
        <v>187</v>
      </c>
      <c r="H279" s="19" t="s">
        <v>198</v>
      </c>
      <c r="I279" s="19" t="str">
        <f t="shared" si="148"/>
        <v>Unpaid South</v>
      </c>
      <c r="J279" s="19" t="str">
        <f t="shared" si="132"/>
        <v>US</v>
      </c>
      <c r="K279" s="19" t="s">
        <v>3</v>
      </c>
      <c r="L279" s="19" t="s">
        <v>9</v>
      </c>
      <c r="M279" s="19" t="str">
        <f>K279&amp;" "&amp;L279</f>
        <v>Kiosk Medium</v>
      </c>
      <c r="N279" s="19" t="str">
        <f t="shared" si="133"/>
        <v>KM</v>
      </c>
      <c r="O279" s="19" t="s">
        <v>192</v>
      </c>
      <c r="P279" s="19" t="s">
        <v>193</v>
      </c>
      <c r="Q279" s="20" t="str">
        <f>B279&amp;"-"&amp;D279&amp;"-"&amp;F279&amp;"-"&amp;J279&amp;"-"&amp;N279&amp;"-"&amp;P279</f>
        <v>L2A-KP-CC-US-KM-1A+B</v>
      </c>
      <c r="R279" s="20" t="str">
        <f t="shared" si="142"/>
        <v>US-KM-1A+B</v>
      </c>
      <c r="S279" s="21">
        <v>1.5</v>
      </c>
      <c r="T279" s="21">
        <f>1.6*2</f>
        <v>3.2</v>
      </c>
      <c r="U279" s="22">
        <f>S279*T279</f>
        <v>4.8000000000000007</v>
      </c>
      <c r="V279" s="23">
        <v>0</v>
      </c>
      <c r="W279" s="22">
        <f>U279-V279</f>
        <v>4.8000000000000007</v>
      </c>
      <c r="X279" s="24">
        <f t="shared" si="147"/>
        <v>4.92</v>
      </c>
      <c r="Y279" s="24">
        <f t="shared" si="147"/>
        <v>10.496</v>
      </c>
      <c r="Z279" s="24">
        <f t="shared" si="134"/>
        <v>51.640319999999996</v>
      </c>
    </row>
    <row r="280" spans="1:26" x14ac:dyDescent="0.25">
      <c r="A280" s="1">
        <f t="shared" si="149"/>
        <v>278</v>
      </c>
      <c r="S280" s="8"/>
      <c r="T280" s="8"/>
      <c r="V280" s="18"/>
    </row>
    <row r="281" spans="1:26" x14ac:dyDescent="0.25">
      <c r="A281" s="19">
        <f t="shared" si="149"/>
        <v>279</v>
      </c>
      <c r="B281" s="19" t="s">
        <v>43</v>
      </c>
      <c r="C281" s="20" t="s">
        <v>2</v>
      </c>
      <c r="D281" s="19" t="s">
        <v>230</v>
      </c>
      <c r="E281" s="19" t="s">
        <v>203</v>
      </c>
      <c r="F281" s="19" t="s">
        <v>246</v>
      </c>
      <c r="G281" s="19" t="s">
        <v>187</v>
      </c>
      <c r="H281" s="19" t="s">
        <v>188</v>
      </c>
      <c r="I281" s="19" t="str">
        <f t="shared" si="148"/>
        <v>Unpaid North</v>
      </c>
      <c r="J281" s="19" t="str">
        <f t="shared" si="132"/>
        <v>UN</v>
      </c>
      <c r="K281" s="19" t="s">
        <v>4</v>
      </c>
      <c r="L281" s="19" t="s">
        <v>6</v>
      </c>
      <c r="M281" s="19" t="str">
        <f t="shared" ref="M281:M296" si="150">K281&amp;" "&amp;L281</f>
        <v>Block Small</v>
      </c>
      <c r="N281" s="19" t="str">
        <f t="shared" si="133"/>
        <v>BS</v>
      </c>
      <c r="O281" s="19" t="s">
        <v>189</v>
      </c>
      <c r="P281" s="19">
        <v>1</v>
      </c>
      <c r="Q281" s="20" t="str">
        <f t="shared" ref="Q281:Q296" si="151">B281&amp;"-"&amp;D281&amp;"-"&amp;F281&amp;"-"&amp;J281&amp;"-"&amp;N281&amp;"-"&amp;P281</f>
        <v>L2A-UD-CC-UN-BS-1</v>
      </c>
      <c r="R281" s="20" t="str">
        <f t="shared" ref="R281:R296" si="152">J281&amp;"-"&amp;N281&amp;"-"&amp;P281</f>
        <v>UN-BS-1</v>
      </c>
      <c r="S281" s="108">
        <v>24.33</v>
      </c>
      <c r="T281" s="108">
        <v>14.47</v>
      </c>
      <c r="U281" s="31">
        <f t="shared" ref="U281:U296" si="153">S281*T281</f>
        <v>352.05509999999998</v>
      </c>
      <c r="V281" s="33">
        <f>15.455*7.925+4</f>
        <v>126.480875</v>
      </c>
      <c r="W281" s="31">
        <f t="shared" ref="W281:W296" si="154">U281-V281</f>
        <v>225.57422499999998</v>
      </c>
      <c r="X281" s="31">
        <f t="shared" ref="X281:Y296" si="155">S281*X$1</f>
        <v>79.802399999999992</v>
      </c>
      <c r="Y281" s="31">
        <f t="shared" si="155"/>
        <v>47.461599999999997</v>
      </c>
      <c r="Z281" s="31">
        <f t="shared" si="134"/>
        <v>2426.8177422399995</v>
      </c>
    </row>
    <row r="282" spans="1:26" x14ac:dyDescent="0.25">
      <c r="A282" s="19">
        <f t="shared" si="149"/>
        <v>280</v>
      </c>
      <c r="B282" s="19" t="s">
        <v>43</v>
      </c>
      <c r="C282" s="20" t="s">
        <v>2</v>
      </c>
      <c r="D282" s="19" t="s">
        <v>230</v>
      </c>
      <c r="E282" s="19" t="s">
        <v>203</v>
      </c>
      <c r="F282" s="19" t="s">
        <v>246</v>
      </c>
      <c r="G282" s="19" t="s">
        <v>187</v>
      </c>
      <c r="H282" s="19" t="s">
        <v>188</v>
      </c>
      <c r="I282" s="19" t="str">
        <f t="shared" si="148"/>
        <v>Unpaid North</v>
      </c>
      <c r="J282" s="19" t="str">
        <f t="shared" si="132"/>
        <v>UN</v>
      </c>
      <c r="K282" s="19" t="s">
        <v>3</v>
      </c>
      <c r="L282" s="19" t="s">
        <v>6</v>
      </c>
      <c r="M282" s="19" t="str">
        <f t="shared" si="150"/>
        <v>Kiosk Small</v>
      </c>
      <c r="N282" s="19" t="str">
        <f t="shared" si="133"/>
        <v>KS</v>
      </c>
      <c r="O282" s="19" t="s">
        <v>189</v>
      </c>
      <c r="P282" s="19">
        <v>1</v>
      </c>
      <c r="Q282" s="20" t="str">
        <f t="shared" si="151"/>
        <v>L2A-UD-CC-UN-KS-1</v>
      </c>
      <c r="R282" s="20" t="str">
        <f t="shared" si="152"/>
        <v>UN-KS-1</v>
      </c>
      <c r="S282" s="108">
        <v>1.5</v>
      </c>
      <c r="T282" s="108">
        <v>1.6</v>
      </c>
      <c r="U282" s="32">
        <f t="shared" si="153"/>
        <v>2.4000000000000004</v>
      </c>
      <c r="V282" s="33">
        <v>0</v>
      </c>
      <c r="W282" s="32">
        <f t="shared" si="154"/>
        <v>2.4000000000000004</v>
      </c>
      <c r="X282" s="31">
        <f t="shared" si="155"/>
        <v>4.92</v>
      </c>
      <c r="Y282" s="31">
        <f t="shared" si="155"/>
        <v>5.2480000000000002</v>
      </c>
      <c r="Z282" s="31">
        <f t="shared" si="134"/>
        <v>25.820159999999998</v>
      </c>
    </row>
    <row r="283" spans="1:26" x14ac:dyDescent="0.25">
      <c r="A283" s="25">
        <f t="shared" si="149"/>
        <v>281</v>
      </c>
      <c r="B283" s="25" t="s">
        <v>43</v>
      </c>
      <c r="C283" s="4" t="s">
        <v>2</v>
      </c>
      <c r="D283" s="25" t="s">
        <v>230</v>
      </c>
      <c r="E283" s="25" t="s">
        <v>203</v>
      </c>
      <c r="F283" s="25" t="s">
        <v>246</v>
      </c>
      <c r="G283" s="25" t="s">
        <v>204</v>
      </c>
      <c r="H283" s="25" t="s">
        <v>197</v>
      </c>
      <c r="I283" s="25" t="str">
        <f t="shared" si="148"/>
        <v>Paid Middle</v>
      </c>
      <c r="J283" s="25" t="str">
        <f t="shared" si="132"/>
        <v>PM</v>
      </c>
      <c r="K283" s="25" t="s">
        <v>3</v>
      </c>
      <c r="L283" s="25" t="s">
        <v>8</v>
      </c>
      <c r="M283" s="25" t="str">
        <f t="shared" si="150"/>
        <v>Kiosk Large</v>
      </c>
      <c r="N283" s="25" t="str">
        <f t="shared" si="133"/>
        <v>KL</v>
      </c>
      <c r="O283" s="25" t="s">
        <v>189</v>
      </c>
      <c r="P283" s="25" t="s">
        <v>190</v>
      </c>
      <c r="Q283" s="4" t="str">
        <f t="shared" si="151"/>
        <v>L2A-UD-CC-PM-KL-1A</v>
      </c>
      <c r="R283" s="4" t="str">
        <f t="shared" si="152"/>
        <v>PM-KL-1A</v>
      </c>
      <c r="S283" s="26">
        <v>3</v>
      </c>
      <c r="T283" s="26">
        <v>3.1</v>
      </c>
      <c r="U283" s="34">
        <f t="shared" si="153"/>
        <v>9.3000000000000007</v>
      </c>
      <c r="V283" s="35">
        <v>0</v>
      </c>
      <c r="W283" s="34">
        <f t="shared" si="154"/>
        <v>9.3000000000000007</v>
      </c>
      <c r="X283" s="36">
        <f t="shared" si="155"/>
        <v>9.84</v>
      </c>
      <c r="Y283" s="36">
        <f t="shared" si="155"/>
        <v>10.167999999999999</v>
      </c>
      <c r="Z283" s="36">
        <f t="shared" si="134"/>
        <v>100.05311999999999</v>
      </c>
    </row>
    <row r="284" spans="1:26" x14ac:dyDescent="0.25">
      <c r="A284" s="25">
        <f t="shared" si="149"/>
        <v>282</v>
      </c>
      <c r="B284" s="25" t="s">
        <v>43</v>
      </c>
      <c r="C284" s="4" t="s">
        <v>2</v>
      </c>
      <c r="D284" s="25" t="s">
        <v>230</v>
      </c>
      <c r="E284" s="25" t="s">
        <v>203</v>
      </c>
      <c r="F284" s="25" t="s">
        <v>246</v>
      </c>
      <c r="G284" s="25" t="s">
        <v>204</v>
      </c>
      <c r="H284" s="25" t="s">
        <v>197</v>
      </c>
      <c r="I284" s="25" t="str">
        <f t="shared" si="148"/>
        <v>Paid Middle</v>
      </c>
      <c r="J284" s="25" t="str">
        <f t="shared" si="132"/>
        <v>PM</v>
      </c>
      <c r="K284" s="25" t="s">
        <v>3</v>
      </c>
      <c r="L284" s="25" t="s">
        <v>8</v>
      </c>
      <c r="M284" s="25" t="str">
        <f t="shared" si="150"/>
        <v>Kiosk Large</v>
      </c>
      <c r="N284" s="25" t="str">
        <f t="shared" si="133"/>
        <v>KL</v>
      </c>
      <c r="O284" s="25" t="s">
        <v>189</v>
      </c>
      <c r="P284" s="25" t="s">
        <v>191</v>
      </c>
      <c r="Q284" s="4" t="str">
        <f t="shared" si="151"/>
        <v>L2A-UD-CC-PM-KL-1B</v>
      </c>
      <c r="R284" s="4" t="str">
        <f t="shared" si="152"/>
        <v>PM-KL-1B</v>
      </c>
      <c r="S284" s="26">
        <v>3</v>
      </c>
      <c r="T284" s="26">
        <v>3.1</v>
      </c>
      <c r="U284" s="34">
        <f t="shared" si="153"/>
        <v>9.3000000000000007</v>
      </c>
      <c r="V284" s="35">
        <v>0</v>
      </c>
      <c r="W284" s="34">
        <f t="shared" si="154"/>
        <v>9.3000000000000007</v>
      </c>
      <c r="X284" s="36">
        <f t="shared" si="155"/>
        <v>9.84</v>
      </c>
      <c r="Y284" s="36">
        <f t="shared" si="155"/>
        <v>10.167999999999999</v>
      </c>
      <c r="Z284" s="36">
        <f t="shared" si="134"/>
        <v>100.05311999999999</v>
      </c>
    </row>
    <row r="285" spans="1:26" x14ac:dyDescent="0.25">
      <c r="A285" s="25">
        <f t="shared" si="149"/>
        <v>283</v>
      </c>
      <c r="B285" s="25" t="s">
        <v>43</v>
      </c>
      <c r="C285" s="4" t="s">
        <v>2</v>
      </c>
      <c r="D285" s="25" t="s">
        <v>230</v>
      </c>
      <c r="E285" s="25" t="s">
        <v>203</v>
      </c>
      <c r="F285" s="25" t="s">
        <v>246</v>
      </c>
      <c r="G285" s="25" t="s">
        <v>204</v>
      </c>
      <c r="H285" s="25" t="s">
        <v>197</v>
      </c>
      <c r="I285" s="25" t="str">
        <f t="shared" si="148"/>
        <v>Paid Middle</v>
      </c>
      <c r="J285" s="25" t="str">
        <f t="shared" si="132"/>
        <v>PM</v>
      </c>
      <c r="K285" s="25" t="s">
        <v>3</v>
      </c>
      <c r="L285" s="25" t="s">
        <v>8</v>
      </c>
      <c r="M285" s="25" t="str">
        <f t="shared" si="150"/>
        <v>Kiosk Large</v>
      </c>
      <c r="N285" s="25" t="str">
        <f t="shared" si="133"/>
        <v>KL</v>
      </c>
      <c r="O285" s="25" t="s">
        <v>192</v>
      </c>
      <c r="P285" s="25" t="s">
        <v>193</v>
      </c>
      <c r="Q285" s="4" t="str">
        <f t="shared" si="151"/>
        <v>L2A-UD-CC-PM-KL-1A+B</v>
      </c>
      <c r="R285" s="4" t="str">
        <f t="shared" si="152"/>
        <v>PM-KL-1A+B</v>
      </c>
      <c r="S285" s="106">
        <v>3</v>
      </c>
      <c r="T285" s="26">
        <f>3.1*2</f>
        <v>6.2</v>
      </c>
      <c r="U285" s="34">
        <f t="shared" si="153"/>
        <v>18.600000000000001</v>
      </c>
      <c r="V285" s="35">
        <v>0</v>
      </c>
      <c r="W285" s="34">
        <f t="shared" si="154"/>
        <v>18.600000000000001</v>
      </c>
      <c r="X285" s="36">
        <f t="shared" si="155"/>
        <v>9.84</v>
      </c>
      <c r="Y285" s="36">
        <f t="shared" si="155"/>
        <v>20.335999999999999</v>
      </c>
      <c r="Z285" s="36">
        <f t="shared" si="134"/>
        <v>200.10623999999999</v>
      </c>
    </row>
    <row r="286" spans="1:26" x14ac:dyDescent="0.25">
      <c r="A286" s="25">
        <f t="shared" si="149"/>
        <v>284</v>
      </c>
      <c r="B286" s="25" t="s">
        <v>43</v>
      </c>
      <c r="C286" s="4" t="s">
        <v>2</v>
      </c>
      <c r="D286" s="25" t="s">
        <v>230</v>
      </c>
      <c r="E286" s="25" t="s">
        <v>203</v>
      </c>
      <c r="F286" s="25" t="s">
        <v>246</v>
      </c>
      <c r="G286" s="25" t="s">
        <v>204</v>
      </c>
      <c r="H286" s="25" t="s">
        <v>197</v>
      </c>
      <c r="I286" s="25" t="str">
        <f t="shared" si="148"/>
        <v>Paid Middle</v>
      </c>
      <c r="J286" s="25" t="str">
        <f t="shared" si="132"/>
        <v>PM</v>
      </c>
      <c r="K286" s="25" t="s">
        <v>3</v>
      </c>
      <c r="L286" s="25" t="s">
        <v>9</v>
      </c>
      <c r="M286" s="25" t="str">
        <f t="shared" si="150"/>
        <v>Kiosk Medium</v>
      </c>
      <c r="N286" s="25" t="str">
        <f t="shared" si="133"/>
        <v>KM</v>
      </c>
      <c r="O286" s="25" t="s">
        <v>189</v>
      </c>
      <c r="P286" s="25" t="s">
        <v>190</v>
      </c>
      <c r="Q286" s="4" t="str">
        <f t="shared" si="151"/>
        <v>L2A-UD-CC-PM-KM-1A</v>
      </c>
      <c r="R286" s="4" t="str">
        <f t="shared" si="152"/>
        <v>PM-KM-1A</v>
      </c>
      <c r="S286" s="106">
        <v>3</v>
      </c>
      <c r="T286" s="26">
        <v>1.55</v>
      </c>
      <c r="U286" s="34">
        <f t="shared" si="153"/>
        <v>4.6500000000000004</v>
      </c>
      <c r="V286" s="35">
        <v>0</v>
      </c>
      <c r="W286" s="34">
        <f t="shared" si="154"/>
        <v>4.6500000000000004</v>
      </c>
      <c r="X286" s="36">
        <f t="shared" si="155"/>
        <v>9.84</v>
      </c>
      <c r="Y286" s="36">
        <f t="shared" si="155"/>
        <v>5.0839999999999996</v>
      </c>
      <c r="Z286" s="36">
        <f t="shared" si="134"/>
        <v>50.026559999999996</v>
      </c>
    </row>
    <row r="287" spans="1:26" x14ac:dyDescent="0.25">
      <c r="A287" s="25">
        <f t="shared" si="149"/>
        <v>285</v>
      </c>
      <c r="B287" s="25" t="s">
        <v>43</v>
      </c>
      <c r="C287" s="4" t="s">
        <v>2</v>
      </c>
      <c r="D287" s="25" t="s">
        <v>230</v>
      </c>
      <c r="E287" s="25" t="s">
        <v>203</v>
      </c>
      <c r="F287" s="25" t="s">
        <v>246</v>
      </c>
      <c r="G287" s="25" t="s">
        <v>204</v>
      </c>
      <c r="H287" s="25" t="s">
        <v>197</v>
      </c>
      <c r="I287" s="25" t="str">
        <f t="shared" si="148"/>
        <v>Paid Middle</v>
      </c>
      <c r="J287" s="25" t="str">
        <f t="shared" si="132"/>
        <v>PM</v>
      </c>
      <c r="K287" s="25" t="s">
        <v>3</v>
      </c>
      <c r="L287" s="25" t="s">
        <v>9</v>
      </c>
      <c r="M287" s="25" t="str">
        <f t="shared" si="150"/>
        <v>Kiosk Medium</v>
      </c>
      <c r="N287" s="25" t="str">
        <f t="shared" si="133"/>
        <v>KM</v>
      </c>
      <c r="O287" s="25" t="s">
        <v>189</v>
      </c>
      <c r="P287" s="25" t="s">
        <v>191</v>
      </c>
      <c r="Q287" s="4" t="str">
        <f t="shared" si="151"/>
        <v>L2A-UD-CC-PM-KM-1B</v>
      </c>
      <c r="R287" s="4" t="str">
        <f t="shared" si="152"/>
        <v>PM-KM-1B</v>
      </c>
      <c r="S287" s="106">
        <v>3</v>
      </c>
      <c r="T287" s="26">
        <v>1.55</v>
      </c>
      <c r="U287" s="34">
        <f t="shared" si="153"/>
        <v>4.6500000000000004</v>
      </c>
      <c r="V287" s="35">
        <v>0</v>
      </c>
      <c r="W287" s="34">
        <f t="shared" si="154"/>
        <v>4.6500000000000004</v>
      </c>
      <c r="X287" s="36">
        <f t="shared" si="155"/>
        <v>9.84</v>
      </c>
      <c r="Y287" s="36">
        <f t="shared" si="155"/>
        <v>5.0839999999999996</v>
      </c>
      <c r="Z287" s="36">
        <f t="shared" si="134"/>
        <v>50.026559999999996</v>
      </c>
    </row>
    <row r="288" spans="1:26" x14ac:dyDescent="0.25">
      <c r="A288" s="25">
        <f t="shared" si="149"/>
        <v>286</v>
      </c>
      <c r="B288" s="25" t="s">
        <v>43</v>
      </c>
      <c r="C288" s="4" t="s">
        <v>2</v>
      </c>
      <c r="D288" s="25" t="s">
        <v>230</v>
      </c>
      <c r="E288" s="25" t="s">
        <v>203</v>
      </c>
      <c r="F288" s="25" t="s">
        <v>246</v>
      </c>
      <c r="G288" s="25" t="s">
        <v>204</v>
      </c>
      <c r="H288" s="25" t="s">
        <v>197</v>
      </c>
      <c r="I288" s="25" t="str">
        <f t="shared" si="148"/>
        <v>Paid Middle</v>
      </c>
      <c r="J288" s="25" t="str">
        <f t="shared" si="132"/>
        <v>PM</v>
      </c>
      <c r="K288" s="25" t="s">
        <v>3</v>
      </c>
      <c r="L288" s="25" t="s">
        <v>9</v>
      </c>
      <c r="M288" s="25" t="str">
        <f t="shared" si="150"/>
        <v>Kiosk Medium</v>
      </c>
      <c r="N288" s="25" t="str">
        <f t="shared" si="133"/>
        <v>KM</v>
      </c>
      <c r="O288" s="25" t="s">
        <v>189</v>
      </c>
      <c r="P288" s="25" t="s">
        <v>194</v>
      </c>
      <c r="Q288" s="4" t="str">
        <f t="shared" si="151"/>
        <v>L2A-UD-CC-PM-KM-1C</v>
      </c>
      <c r="R288" s="4" t="str">
        <f t="shared" si="152"/>
        <v>PM-KM-1C</v>
      </c>
      <c r="S288" s="106">
        <v>3</v>
      </c>
      <c r="T288" s="26">
        <v>1.55</v>
      </c>
      <c r="U288" s="34">
        <f t="shared" si="153"/>
        <v>4.6500000000000004</v>
      </c>
      <c r="V288" s="35">
        <v>0</v>
      </c>
      <c r="W288" s="34">
        <f t="shared" si="154"/>
        <v>4.6500000000000004</v>
      </c>
      <c r="X288" s="36">
        <f t="shared" si="155"/>
        <v>9.84</v>
      </c>
      <c r="Y288" s="36">
        <f t="shared" si="155"/>
        <v>5.0839999999999996</v>
      </c>
      <c r="Z288" s="36">
        <f t="shared" si="134"/>
        <v>50.026559999999996</v>
      </c>
    </row>
    <row r="289" spans="1:26" x14ac:dyDescent="0.25">
      <c r="A289" s="25">
        <f t="shared" si="149"/>
        <v>287</v>
      </c>
      <c r="B289" s="25" t="s">
        <v>43</v>
      </c>
      <c r="C289" s="4" t="s">
        <v>2</v>
      </c>
      <c r="D289" s="25" t="s">
        <v>230</v>
      </c>
      <c r="E289" s="25" t="s">
        <v>203</v>
      </c>
      <c r="F289" s="25" t="s">
        <v>246</v>
      </c>
      <c r="G289" s="25" t="s">
        <v>204</v>
      </c>
      <c r="H289" s="25" t="s">
        <v>197</v>
      </c>
      <c r="I289" s="25" t="str">
        <f t="shared" si="148"/>
        <v>Paid Middle</v>
      </c>
      <c r="J289" s="25" t="str">
        <f t="shared" si="132"/>
        <v>PM</v>
      </c>
      <c r="K289" s="25" t="s">
        <v>3</v>
      </c>
      <c r="L289" s="25" t="s">
        <v>9</v>
      </c>
      <c r="M289" s="25" t="str">
        <f t="shared" si="150"/>
        <v>Kiosk Medium</v>
      </c>
      <c r="N289" s="25" t="str">
        <f t="shared" si="133"/>
        <v>KM</v>
      </c>
      <c r="O289" s="25" t="s">
        <v>189</v>
      </c>
      <c r="P289" s="25" t="s">
        <v>195</v>
      </c>
      <c r="Q289" s="4" t="str">
        <f t="shared" si="151"/>
        <v>L2A-UD-CC-PM-KM-1D</v>
      </c>
      <c r="R289" s="4" t="str">
        <f t="shared" si="152"/>
        <v>PM-KM-1D</v>
      </c>
      <c r="S289" s="106">
        <v>3</v>
      </c>
      <c r="T289" s="26">
        <v>1.55</v>
      </c>
      <c r="U289" s="34">
        <f t="shared" si="153"/>
        <v>4.6500000000000004</v>
      </c>
      <c r="V289" s="35">
        <v>0</v>
      </c>
      <c r="W289" s="34">
        <f t="shared" si="154"/>
        <v>4.6500000000000004</v>
      </c>
      <c r="X289" s="36">
        <f t="shared" si="155"/>
        <v>9.84</v>
      </c>
      <c r="Y289" s="36">
        <f t="shared" si="155"/>
        <v>5.0839999999999996</v>
      </c>
      <c r="Z289" s="36">
        <f t="shared" si="134"/>
        <v>50.026559999999996</v>
      </c>
    </row>
    <row r="290" spans="1:26" x14ac:dyDescent="0.25">
      <c r="A290" s="25">
        <f t="shared" si="149"/>
        <v>288</v>
      </c>
      <c r="B290" s="25" t="s">
        <v>43</v>
      </c>
      <c r="C290" s="4" t="s">
        <v>2</v>
      </c>
      <c r="D290" s="25" t="s">
        <v>230</v>
      </c>
      <c r="E290" s="25" t="s">
        <v>203</v>
      </c>
      <c r="F290" s="25" t="s">
        <v>246</v>
      </c>
      <c r="G290" s="25" t="s">
        <v>204</v>
      </c>
      <c r="H290" s="25" t="s">
        <v>197</v>
      </c>
      <c r="I290" s="25" t="str">
        <f t="shared" si="148"/>
        <v>Paid Middle</v>
      </c>
      <c r="J290" s="25" t="str">
        <f t="shared" si="132"/>
        <v>PM</v>
      </c>
      <c r="K290" s="25" t="s">
        <v>3</v>
      </c>
      <c r="L290" s="25" t="s">
        <v>8</v>
      </c>
      <c r="M290" s="25" t="str">
        <f t="shared" si="150"/>
        <v>Kiosk Large</v>
      </c>
      <c r="N290" s="25" t="str">
        <f t="shared" si="133"/>
        <v>KL</v>
      </c>
      <c r="O290" s="25" t="s">
        <v>192</v>
      </c>
      <c r="P290" s="25" t="s">
        <v>196</v>
      </c>
      <c r="Q290" s="4" t="str">
        <f t="shared" si="151"/>
        <v>L2A-UD-CC-PM-KL-1AtoD</v>
      </c>
      <c r="R290" s="4" t="str">
        <f t="shared" si="152"/>
        <v>PM-KL-1AtoD</v>
      </c>
      <c r="S290" s="106">
        <v>3</v>
      </c>
      <c r="T290" s="26">
        <f>1.55*4</f>
        <v>6.2</v>
      </c>
      <c r="U290" s="34">
        <f t="shared" si="153"/>
        <v>18.600000000000001</v>
      </c>
      <c r="V290" s="35">
        <v>0</v>
      </c>
      <c r="W290" s="34">
        <f t="shared" si="154"/>
        <v>18.600000000000001</v>
      </c>
      <c r="X290" s="36">
        <f t="shared" si="155"/>
        <v>9.84</v>
      </c>
      <c r="Y290" s="36">
        <f t="shared" si="155"/>
        <v>20.335999999999999</v>
      </c>
      <c r="Z290" s="36">
        <f t="shared" si="134"/>
        <v>200.10623999999999</v>
      </c>
    </row>
    <row r="291" spans="1:26" x14ac:dyDescent="0.25">
      <c r="A291" s="25">
        <f t="shared" si="149"/>
        <v>289</v>
      </c>
      <c r="B291" s="25" t="s">
        <v>43</v>
      </c>
      <c r="C291" s="4" t="s">
        <v>2</v>
      </c>
      <c r="D291" s="25" t="s">
        <v>230</v>
      </c>
      <c r="E291" s="25" t="s">
        <v>203</v>
      </c>
      <c r="F291" s="25" t="s">
        <v>246</v>
      </c>
      <c r="G291" s="25" t="s">
        <v>204</v>
      </c>
      <c r="H291" s="25" t="s">
        <v>197</v>
      </c>
      <c r="I291" s="25" t="str">
        <f t="shared" si="148"/>
        <v>Paid Middle</v>
      </c>
      <c r="J291" s="25" t="str">
        <f t="shared" si="132"/>
        <v>PM</v>
      </c>
      <c r="K291" s="25" t="s">
        <v>3</v>
      </c>
      <c r="L291" s="25" t="s">
        <v>8</v>
      </c>
      <c r="M291" s="25" t="str">
        <f t="shared" si="150"/>
        <v>Kiosk Large</v>
      </c>
      <c r="N291" s="25" t="str">
        <f t="shared" si="133"/>
        <v>KL</v>
      </c>
      <c r="O291" s="25" t="s">
        <v>189</v>
      </c>
      <c r="P291" s="25" t="s">
        <v>199</v>
      </c>
      <c r="Q291" s="4" t="str">
        <f t="shared" si="151"/>
        <v>L2A-UD-CC-PM-KL-2A</v>
      </c>
      <c r="R291" s="4" t="str">
        <f t="shared" si="152"/>
        <v>PM-KL-2A</v>
      </c>
      <c r="S291" s="26">
        <v>3</v>
      </c>
      <c r="T291" s="26">
        <v>3.1</v>
      </c>
      <c r="U291" s="34">
        <f t="shared" si="153"/>
        <v>9.3000000000000007</v>
      </c>
      <c r="V291" s="35">
        <v>0</v>
      </c>
      <c r="W291" s="34">
        <f t="shared" si="154"/>
        <v>9.3000000000000007</v>
      </c>
      <c r="X291" s="36">
        <f t="shared" si="155"/>
        <v>9.84</v>
      </c>
      <c r="Y291" s="36">
        <f t="shared" si="155"/>
        <v>10.167999999999999</v>
      </c>
      <c r="Z291" s="36">
        <f t="shared" si="134"/>
        <v>100.05311999999999</v>
      </c>
    </row>
    <row r="292" spans="1:26" x14ac:dyDescent="0.25">
      <c r="A292" s="25">
        <f t="shared" si="149"/>
        <v>290</v>
      </c>
      <c r="B292" s="25" t="s">
        <v>43</v>
      </c>
      <c r="C292" s="4" t="s">
        <v>2</v>
      </c>
      <c r="D292" s="25" t="s">
        <v>230</v>
      </c>
      <c r="E292" s="25" t="s">
        <v>203</v>
      </c>
      <c r="F292" s="25" t="s">
        <v>246</v>
      </c>
      <c r="G292" s="25" t="s">
        <v>204</v>
      </c>
      <c r="H292" s="25" t="s">
        <v>197</v>
      </c>
      <c r="I292" s="25" t="str">
        <f t="shared" si="148"/>
        <v>Paid Middle</v>
      </c>
      <c r="J292" s="25" t="str">
        <f t="shared" si="132"/>
        <v>PM</v>
      </c>
      <c r="K292" s="25" t="s">
        <v>3</v>
      </c>
      <c r="L292" s="25" t="s">
        <v>8</v>
      </c>
      <c r="M292" s="25" t="str">
        <f t="shared" si="150"/>
        <v>Kiosk Large</v>
      </c>
      <c r="N292" s="25" t="str">
        <f t="shared" si="133"/>
        <v>KL</v>
      </c>
      <c r="O292" s="25" t="s">
        <v>189</v>
      </c>
      <c r="P292" s="25" t="s">
        <v>200</v>
      </c>
      <c r="Q292" s="4" t="str">
        <f t="shared" si="151"/>
        <v>L2A-UD-CC-PM-KL-2B</v>
      </c>
      <c r="R292" s="4" t="str">
        <f t="shared" si="152"/>
        <v>PM-KL-2B</v>
      </c>
      <c r="S292" s="26">
        <v>3</v>
      </c>
      <c r="T292" s="26">
        <v>3.1</v>
      </c>
      <c r="U292" s="34">
        <f t="shared" si="153"/>
        <v>9.3000000000000007</v>
      </c>
      <c r="V292" s="35">
        <v>0</v>
      </c>
      <c r="W292" s="34">
        <f t="shared" si="154"/>
        <v>9.3000000000000007</v>
      </c>
      <c r="X292" s="36">
        <f t="shared" si="155"/>
        <v>9.84</v>
      </c>
      <c r="Y292" s="36">
        <f t="shared" si="155"/>
        <v>10.167999999999999</v>
      </c>
      <c r="Z292" s="36">
        <f t="shared" si="134"/>
        <v>100.05311999999999</v>
      </c>
    </row>
    <row r="293" spans="1:26" x14ac:dyDescent="0.25">
      <c r="A293" s="25">
        <f t="shared" si="149"/>
        <v>291</v>
      </c>
      <c r="B293" s="25" t="s">
        <v>43</v>
      </c>
      <c r="C293" s="4" t="s">
        <v>2</v>
      </c>
      <c r="D293" s="25" t="s">
        <v>230</v>
      </c>
      <c r="E293" s="25" t="s">
        <v>203</v>
      </c>
      <c r="F293" s="25" t="s">
        <v>246</v>
      </c>
      <c r="G293" s="25" t="s">
        <v>204</v>
      </c>
      <c r="H293" s="25" t="s">
        <v>197</v>
      </c>
      <c r="I293" s="25" t="str">
        <f t="shared" si="148"/>
        <v>Paid Middle</v>
      </c>
      <c r="J293" s="25" t="str">
        <f t="shared" si="132"/>
        <v>PM</v>
      </c>
      <c r="K293" s="25" t="s">
        <v>3</v>
      </c>
      <c r="L293" s="25" t="s">
        <v>8</v>
      </c>
      <c r="M293" s="25" t="str">
        <f t="shared" si="150"/>
        <v>Kiosk Large</v>
      </c>
      <c r="N293" s="25" t="str">
        <f t="shared" si="133"/>
        <v>KL</v>
      </c>
      <c r="O293" s="25" t="s">
        <v>192</v>
      </c>
      <c r="P293" s="25" t="s">
        <v>201</v>
      </c>
      <c r="Q293" s="4" t="str">
        <f t="shared" si="151"/>
        <v>L2A-UD-CC-PM-KL-2A+B</v>
      </c>
      <c r="R293" s="4" t="str">
        <f t="shared" si="152"/>
        <v>PM-KL-2A+B</v>
      </c>
      <c r="S293" s="106">
        <v>3</v>
      </c>
      <c r="T293" s="26">
        <f>3.1*2</f>
        <v>6.2</v>
      </c>
      <c r="U293" s="34">
        <f t="shared" si="153"/>
        <v>18.600000000000001</v>
      </c>
      <c r="V293" s="35">
        <v>0</v>
      </c>
      <c r="W293" s="34">
        <f t="shared" si="154"/>
        <v>18.600000000000001</v>
      </c>
      <c r="X293" s="36">
        <f t="shared" si="155"/>
        <v>9.84</v>
      </c>
      <c r="Y293" s="36">
        <f t="shared" si="155"/>
        <v>20.335999999999999</v>
      </c>
      <c r="Z293" s="36">
        <f t="shared" si="134"/>
        <v>200.10623999999999</v>
      </c>
    </row>
    <row r="294" spans="1:26" x14ac:dyDescent="0.25">
      <c r="A294" s="19">
        <f t="shared" si="149"/>
        <v>292</v>
      </c>
      <c r="B294" s="19" t="s">
        <v>43</v>
      </c>
      <c r="C294" s="20" t="s">
        <v>2</v>
      </c>
      <c r="D294" s="19" t="s">
        <v>230</v>
      </c>
      <c r="E294" s="19" t="s">
        <v>203</v>
      </c>
      <c r="F294" s="19" t="s">
        <v>246</v>
      </c>
      <c r="G294" s="19" t="s">
        <v>187</v>
      </c>
      <c r="H294" s="19" t="s">
        <v>198</v>
      </c>
      <c r="I294" s="19" t="str">
        <f t="shared" si="148"/>
        <v>Unpaid South</v>
      </c>
      <c r="J294" s="19" t="str">
        <f t="shared" si="132"/>
        <v>US</v>
      </c>
      <c r="K294" s="19" t="s">
        <v>3</v>
      </c>
      <c r="L294" s="19" t="s">
        <v>6</v>
      </c>
      <c r="M294" s="19" t="str">
        <f t="shared" si="150"/>
        <v>Kiosk Small</v>
      </c>
      <c r="N294" s="19" t="str">
        <f t="shared" si="133"/>
        <v>KS</v>
      </c>
      <c r="O294" s="19" t="s">
        <v>189</v>
      </c>
      <c r="P294" s="19" t="s">
        <v>190</v>
      </c>
      <c r="Q294" s="20" t="str">
        <f t="shared" si="151"/>
        <v>L2A-UD-CC-US-KS-1A</v>
      </c>
      <c r="R294" s="20" t="str">
        <f t="shared" si="152"/>
        <v>US-KS-1A</v>
      </c>
      <c r="S294" s="108">
        <v>1.5</v>
      </c>
      <c r="T294" s="108">
        <v>1.6</v>
      </c>
      <c r="U294" s="32">
        <f t="shared" si="153"/>
        <v>2.4000000000000004</v>
      </c>
      <c r="V294" s="33">
        <v>0</v>
      </c>
      <c r="W294" s="32">
        <f t="shared" si="154"/>
        <v>2.4000000000000004</v>
      </c>
      <c r="X294" s="31">
        <f t="shared" si="155"/>
        <v>4.92</v>
      </c>
      <c r="Y294" s="31">
        <f t="shared" si="155"/>
        <v>5.2480000000000002</v>
      </c>
      <c r="Z294" s="31">
        <f t="shared" si="134"/>
        <v>25.820159999999998</v>
      </c>
    </row>
    <row r="295" spans="1:26" x14ac:dyDescent="0.25">
      <c r="A295" s="19">
        <f t="shared" si="149"/>
        <v>293</v>
      </c>
      <c r="B295" s="19" t="s">
        <v>43</v>
      </c>
      <c r="C295" s="20" t="s">
        <v>2</v>
      </c>
      <c r="D295" s="19" t="s">
        <v>230</v>
      </c>
      <c r="E295" s="19" t="s">
        <v>203</v>
      </c>
      <c r="F295" s="19" t="s">
        <v>246</v>
      </c>
      <c r="G295" s="19" t="s">
        <v>187</v>
      </c>
      <c r="H295" s="19" t="s">
        <v>198</v>
      </c>
      <c r="I295" s="19" t="str">
        <f t="shared" si="148"/>
        <v>Unpaid South</v>
      </c>
      <c r="J295" s="19" t="str">
        <f t="shared" si="132"/>
        <v>US</v>
      </c>
      <c r="K295" s="19" t="s">
        <v>3</v>
      </c>
      <c r="L295" s="19" t="s">
        <v>6</v>
      </c>
      <c r="M295" s="19" t="str">
        <f t="shared" si="150"/>
        <v>Kiosk Small</v>
      </c>
      <c r="N295" s="19" t="str">
        <f t="shared" si="133"/>
        <v>KS</v>
      </c>
      <c r="O295" s="19" t="s">
        <v>189</v>
      </c>
      <c r="P295" s="19" t="s">
        <v>191</v>
      </c>
      <c r="Q295" s="20" t="str">
        <f t="shared" si="151"/>
        <v>L2A-UD-CC-US-KS-1B</v>
      </c>
      <c r="R295" s="20" t="str">
        <f t="shared" si="152"/>
        <v>US-KS-1B</v>
      </c>
      <c r="S295" s="108">
        <v>1.5</v>
      </c>
      <c r="T295" s="108">
        <v>1.6</v>
      </c>
      <c r="U295" s="32">
        <f t="shared" si="153"/>
        <v>2.4000000000000004</v>
      </c>
      <c r="V295" s="33">
        <v>0</v>
      </c>
      <c r="W295" s="32">
        <f t="shared" si="154"/>
        <v>2.4000000000000004</v>
      </c>
      <c r="X295" s="31">
        <f t="shared" si="155"/>
        <v>4.92</v>
      </c>
      <c r="Y295" s="31">
        <f t="shared" si="155"/>
        <v>5.2480000000000002</v>
      </c>
      <c r="Z295" s="31">
        <f t="shared" si="134"/>
        <v>25.820159999999998</v>
      </c>
    </row>
    <row r="296" spans="1:26" x14ac:dyDescent="0.25">
      <c r="A296" s="19">
        <f t="shared" si="149"/>
        <v>294</v>
      </c>
      <c r="B296" s="19" t="s">
        <v>43</v>
      </c>
      <c r="C296" s="20" t="s">
        <v>2</v>
      </c>
      <c r="D296" s="19" t="s">
        <v>230</v>
      </c>
      <c r="E296" s="19" t="s">
        <v>203</v>
      </c>
      <c r="F296" s="19" t="s">
        <v>246</v>
      </c>
      <c r="G296" s="19" t="s">
        <v>187</v>
      </c>
      <c r="H296" s="19" t="s">
        <v>198</v>
      </c>
      <c r="I296" s="19" t="str">
        <f t="shared" si="148"/>
        <v>Unpaid South</v>
      </c>
      <c r="J296" s="19" t="str">
        <f t="shared" si="132"/>
        <v>US</v>
      </c>
      <c r="K296" s="19" t="s">
        <v>3</v>
      </c>
      <c r="L296" s="19" t="s">
        <v>9</v>
      </c>
      <c r="M296" s="19" t="str">
        <f t="shared" si="150"/>
        <v>Kiosk Medium</v>
      </c>
      <c r="N296" s="19" t="str">
        <f t="shared" si="133"/>
        <v>KM</v>
      </c>
      <c r="O296" s="19" t="s">
        <v>192</v>
      </c>
      <c r="P296" s="19" t="s">
        <v>193</v>
      </c>
      <c r="Q296" s="20" t="str">
        <f t="shared" si="151"/>
        <v>L2A-UD-CC-US-KM-1A+B</v>
      </c>
      <c r="R296" s="20" t="str">
        <f t="shared" si="152"/>
        <v>US-KM-1A+B</v>
      </c>
      <c r="S296" s="108">
        <v>1.5</v>
      </c>
      <c r="T296" s="108">
        <v>3.2</v>
      </c>
      <c r="U296" s="32">
        <f t="shared" si="153"/>
        <v>4.8000000000000007</v>
      </c>
      <c r="V296" s="33">
        <v>0.8</v>
      </c>
      <c r="W296" s="32">
        <f t="shared" si="154"/>
        <v>4.0000000000000009</v>
      </c>
      <c r="X296" s="31">
        <f t="shared" si="155"/>
        <v>4.92</v>
      </c>
      <c r="Y296" s="31">
        <f t="shared" si="155"/>
        <v>10.496</v>
      </c>
      <c r="Z296" s="31">
        <f t="shared" si="134"/>
        <v>43.0336</v>
      </c>
    </row>
    <row r="297" spans="1:26" x14ac:dyDescent="0.25">
      <c r="A297" s="1">
        <f t="shared" si="149"/>
        <v>295</v>
      </c>
      <c r="S297" s="37"/>
      <c r="T297" s="37"/>
      <c r="U297" s="38"/>
      <c r="V297" s="39"/>
      <c r="W297" s="38"/>
      <c r="X297" s="40"/>
      <c r="Y297" s="40"/>
      <c r="Z297" s="40"/>
    </row>
    <row r="298" spans="1:26" x14ac:dyDescent="0.25">
      <c r="A298" s="19">
        <f t="shared" si="149"/>
        <v>296</v>
      </c>
      <c r="B298" s="19" t="s">
        <v>43</v>
      </c>
      <c r="C298" s="20" t="s">
        <v>1</v>
      </c>
      <c r="D298" s="19" t="s">
        <v>231</v>
      </c>
      <c r="E298" s="19" t="s">
        <v>203</v>
      </c>
      <c r="F298" s="19" t="s">
        <v>246</v>
      </c>
      <c r="G298" s="19" t="s">
        <v>187</v>
      </c>
      <c r="H298" s="19" t="s">
        <v>188</v>
      </c>
      <c r="I298" s="19" t="str">
        <f t="shared" si="148"/>
        <v>Unpaid North</v>
      </c>
      <c r="J298" s="19" t="str">
        <f t="shared" si="132"/>
        <v>UN</v>
      </c>
      <c r="K298" s="19" t="s">
        <v>3</v>
      </c>
      <c r="L298" s="19" t="s">
        <v>8</v>
      </c>
      <c r="M298" s="19" t="str">
        <f t="shared" ref="M298:M318" si="156">K298&amp;" "&amp;L298</f>
        <v>Kiosk Large</v>
      </c>
      <c r="N298" s="19" t="str">
        <f t="shared" si="133"/>
        <v>KL</v>
      </c>
      <c r="O298" s="19" t="s">
        <v>189</v>
      </c>
      <c r="P298" s="19" t="s">
        <v>190</v>
      </c>
      <c r="Q298" s="20" t="str">
        <f t="shared" ref="Q298:Q318" si="157">B298&amp;"-"&amp;D298&amp;"-"&amp;F298&amp;"-"&amp;J298&amp;"-"&amp;N298&amp;"-"&amp;P298</f>
        <v>L2A-DE-CC-UN-KL-1A</v>
      </c>
      <c r="R298" s="20" t="str">
        <f t="shared" ref="R298:R318" si="158">J298&amp;"-"&amp;N298&amp;"-"&amp;P298</f>
        <v>UN-KL-1A</v>
      </c>
      <c r="S298" s="21">
        <v>2</v>
      </c>
      <c r="T298" s="21">
        <v>3</v>
      </c>
      <c r="U298" s="22">
        <f t="shared" ref="U298:U318" si="159">S298*T298</f>
        <v>6</v>
      </c>
      <c r="V298" s="23">
        <v>0</v>
      </c>
      <c r="W298" s="22">
        <f t="shared" ref="W298:W318" si="160">U298-V298</f>
        <v>6</v>
      </c>
      <c r="X298" s="24">
        <f t="shared" ref="X298:Y318" si="161">S298*X$1</f>
        <v>6.56</v>
      </c>
      <c r="Y298" s="24">
        <f t="shared" si="161"/>
        <v>9.84</v>
      </c>
      <c r="Z298" s="24">
        <f t="shared" si="134"/>
        <v>64.550399999999996</v>
      </c>
    </row>
    <row r="299" spans="1:26" x14ac:dyDescent="0.25">
      <c r="A299" s="19">
        <f t="shared" si="149"/>
        <v>297</v>
      </c>
      <c r="B299" s="19" t="s">
        <v>43</v>
      </c>
      <c r="C299" s="20" t="s">
        <v>1</v>
      </c>
      <c r="D299" s="19" t="s">
        <v>231</v>
      </c>
      <c r="E299" s="19" t="s">
        <v>203</v>
      </c>
      <c r="F299" s="19" t="s">
        <v>246</v>
      </c>
      <c r="G299" s="19" t="s">
        <v>187</v>
      </c>
      <c r="H299" s="19" t="s">
        <v>188</v>
      </c>
      <c r="I299" s="19" t="str">
        <f t="shared" si="148"/>
        <v>Unpaid North</v>
      </c>
      <c r="J299" s="19" t="str">
        <f t="shared" si="132"/>
        <v>UN</v>
      </c>
      <c r="K299" s="19" t="s">
        <v>3</v>
      </c>
      <c r="L299" s="19" t="s">
        <v>8</v>
      </c>
      <c r="M299" s="19" t="str">
        <f t="shared" si="156"/>
        <v>Kiosk Large</v>
      </c>
      <c r="N299" s="19" t="str">
        <f t="shared" si="133"/>
        <v>KL</v>
      </c>
      <c r="O299" s="19" t="s">
        <v>189</v>
      </c>
      <c r="P299" s="19" t="s">
        <v>191</v>
      </c>
      <c r="Q299" s="20" t="str">
        <f t="shared" si="157"/>
        <v>L2A-DE-CC-UN-KL-1B</v>
      </c>
      <c r="R299" s="20" t="str">
        <f t="shared" si="158"/>
        <v>UN-KL-1B</v>
      </c>
      <c r="S299" s="21">
        <v>2</v>
      </c>
      <c r="T299" s="21">
        <v>3</v>
      </c>
      <c r="U299" s="22">
        <f t="shared" si="159"/>
        <v>6</v>
      </c>
      <c r="V299" s="23">
        <v>0</v>
      </c>
      <c r="W299" s="22">
        <f t="shared" si="160"/>
        <v>6</v>
      </c>
      <c r="X299" s="24">
        <f t="shared" si="161"/>
        <v>6.56</v>
      </c>
      <c r="Y299" s="24">
        <f t="shared" si="161"/>
        <v>9.84</v>
      </c>
      <c r="Z299" s="24">
        <f t="shared" si="134"/>
        <v>64.550399999999996</v>
      </c>
    </row>
    <row r="300" spans="1:26" x14ac:dyDescent="0.25">
      <c r="A300" s="19">
        <f t="shared" si="149"/>
        <v>298</v>
      </c>
      <c r="B300" s="19" t="s">
        <v>43</v>
      </c>
      <c r="C300" s="20" t="s">
        <v>1</v>
      </c>
      <c r="D300" s="19" t="s">
        <v>231</v>
      </c>
      <c r="E300" s="19" t="s">
        <v>203</v>
      </c>
      <c r="F300" s="19" t="s">
        <v>246</v>
      </c>
      <c r="G300" s="19" t="s">
        <v>187</v>
      </c>
      <c r="H300" s="19" t="s">
        <v>188</v>
      </c>
      <c r="I300" s="19" t="str">
        <f t="shared" si="148"/>
        <v>Unpaid North</v>
      </c>
      <c r="J300" s="19" t="str">
        <f t="shared" si="132"/>
        <v>UN</v>
      </c>
      <c r="K300" s="19" t="s">
        <v>3</v>
      </c>
      <c r="L300" s="19" t="s">
        <v>8</v>
      </c>
      <c r="M300" s="19" t="str">
        <f t="shared" si="156"/>
        <v>Kiosk Large</v>
      </c>
      <c r="N300" s="19" t="str">
        <f t="shared" si="133"/>
        <v>KL</v>
      </c>
      <c r="O300" s="19" t="s">
        <v>189</v>
      </c>
      <c r="P300" s="19" t="s">
        <v>199</v>
      </c>
      <c r="Q300" s="20" t="str">
        <f t="shared" si="157"/>
        <v>L2A-DE-CC-UN-KL-2A</v>
      </c>
      <c r="R300" s="20" t="str">
        <f t="shared" si="158"/>
        <v>UN-KL-2A</v>
      </c>
      <c r="S300" s="21">
        <v>2</v>
      </c>
      <c r="T300" s="21">
        <v>3</v>
      </c>
      <c r="U300" s="22">
        <f t="shared" si="159"/>
        <v>6</v>
      </c>
      <c r="V300" s="23">
        <v>0</v>
      </c>
      <c r="W300" s="22">
        <f t="shared" si="160"/>
        <v>6</v>
      </c>
      <c r="X300" s="24">
        <f t="shared" si="161"/>
        <v>6.56</v>
      </c>
      <c r="Y300" s="24">
        <f t="shared" si="161"/>
        <v>9.84</v>
      </c>
      <c r="Z300" s="24">
        <f t="shared" si="134"/>
        <v>64.550399999999996</v>
      </c>
    </row>
    <row r="301" spans="1:26" x14ac:dyDescent="0.25">
      <c r="A301" s="19">
        <f t="shared" si="149"/>
        <v>299</v>
      </c>
      <c r="B301" s="19" t="s">
        <v>43</v>
      </c>
      <c r="C301" s="20" t="s">
        <v>1</v>
      </c>
      <c r="D301" s="19" t="s">
        <v>231</v>
      </c>
      <c r="E301" s="19" t="s">
        <v>203</v>
      </c>
      <c r="F301" s="19" t="s">
        <v>246</v>
      </c>
      <c r="G301" s="19" t="s">
        <v>187</v>
      </c>
      <c r="H301" s="19" t="s">
        <v>188</v>
      </c>
      <c r="I301" s="19" t="str">
        <f t="shared" si="148"/>
        <v>Unpaid North</v>
      </c>
      <c r="J301" s="19" t="str">
        <f t="shared" si="132"/>
        <v>UN</v>
      </c>
      <c r="K301" s="19" t="s">
        <v>3</v>
      </c>
      <c r="L301" s="19" t="s">
        <v>8</v>
      </c>
      <c r="M301" s="19" t="str">
        <f t="shared" si="156"/>
        <v>Kiosk Large</v>
      </c>
      <c r="N301" s="19" t="str">
        <f t="shared" si="133"/>
        <v>KL</v>
      </c>
      <c r="O301" s="19" t="s">
        <v>189</v>
      </c>
      <c r="P301" s="19" t="s">
        <v>200</v>
      </c>
      <c r="Q301" s="20" t="str">
        <f t="shared" si="157"/>
        <v>L2A-DE-CC-UN-KL-2B</v>
      </c>
      <c r="R301" s="20" t="str">
        <f t="shared" si="158"/>
        <v>UN-KL-2B</v>
      </c>
      <c r="S301" s="21">
        <v>2</v>
      </c>
      <c r="T301" s="21">
        <v>3</v>
      </c>
      <c r="U301" s="22">
        <f t="shared" si="159"/>
        <v>6</v>
      </c>
      <c r="V301" s="23">
        <v>0</v>
      </c>
      <c r="W301" s="22">
        <f t="shared" si="160"/>
        <v>6</v>
      </c>
      <c r="X301" s="24">
        <f t="shared" si="161"/>
        <v>6.56</v>
      </c>
      <c r="Y301" s="24">
        <f t="shared" si="161"/>
        <v>9.84</v>
      </c>
      <c r="Z301" s="24">
        <f t="shared" si="134"/>
        <v>64.550399999999996</v>
      </c>
    </row>
    <row r="302" spans="1:26" x14ac:dyDescent="0.25">
      <c r="A302" s="19">
        <f t="shared" si="149"/>
        <v>300</v>
      </c>
      <c r="B302" s="19" t="s">
        <v>43</v>
      </c>
      <c r="C302" s="20" t="s">
        <v>1</v>
      </c>
      <c r="D302" s="19" t="s">
        <v>231</v>
      </c>
      <c r="E302" s="19" t="s">
        <v>203</v>
      </c>
      <c r="F302" s="19" t="s">
        <v>246</v>
      </c>
      <c r="G302" s="19" t="s">
        <v>187</v>
      </c>
      <c r="H302" s="19" t="s">
        <v>188</v>
      </c>
      <c r="I302" s="19" t="str">
        <f t="shared" si="148"/>
        <v>Unpaid North</v>
      </c>
      <c r="J302" s="19" t="str">
        <f t="shared" si="132"/>
        <v>UN</v>
      </c>
      <c r="K302" s="19" t="s">
        <v>3</v>
      </c>
      <c r="L302" s="19" t="s">
        <v>8</v>
      </c>
      <c r="M302" s="19" t="str">
        <f t="shared" si="156"/>
        <v>Kiosk Large</v>
      </c>
      <c r="N302" s="19" t="str">
        <f t="shared" si="133"/>
        <v>KL</v>
      </c>
      <c r="O302" s="19" t="s">
        <v>189</v>
      </c>
      <c r="P302" s="19" t="s">
        <v>205</v>
      </c>
      <c r="Q302" s="20" t="str">
        <f t="shared" si="157"/>
        <v>L2A-DE-CC-UN-KL-3A</v>
      </c>
      <c r="R302" s="20" t="str">
        <f t="shared" si="158"/>
        <v>UN-KL-3A</v>
      </c>
      <c r="S302" s="21">
        <v>2</v>
      </c>
      <c r="T302" s="21">
        <v>3</v>
      </c>
      <c r="U302" s="22">
        <f t="shared" si="159"/>
        <v>6</v>
      </c>
      <c r="V302" s="23">
        <v>0</v>
      </c>
      <c r="W302" s="22">
        <f t="shared" si="160"/>
        <v>6</v>
      </c>
      <c r="X302" s="24">
        <f t="shared" si="161"/>
        <v>6.56</v>
      </c>
      <c r="Y302" s="24">
        <f t="shared" si="161"/>
        <v>9.84</v>
      </c>
      <c r="Z302" s="24">
        <f t="shared" si="134"/>
        <v>64.550399999999996</v>
      </c>
    </row>
    <row r="303" spans="1:26" x14ac:dyDescent="0.25">
      <c r="A303" s="19">
        <f t="shared" si="149"/>
        <v>301</v>
      </c>
      <c r="B303" s="19" t="s">
        <v>43</v>
      </c>
      <c r="C303" s="20" t="s">
        <v>1</v>
      </c>
      <c r="D303" s="19" t="s">
        <v>231</v>
      </c>
      <c r="E303" s="19" t="s">
        <v>203</v>
      </c>
      <c r="F303" s="19" t="s">
        <v>246</v>
      </c>
      <c r="G303" s="19" t="s">
        <v>187</v>
      </c>
      <c r="H303" s="19" t="s">
        <v>188</v>
      </c>
      <c r="I303" s="19" t="str">
        <f t="shared" si="148"/>
        <v>Unpaid North</v>
      </c>
      <c r="J303" s="19" t="str">
        <f t="shared" si="132"/>
        <v>UN</v>
      </c>
      <c r="K303" s="19" t="s">
        <v>3</v>
      </c>
      <c r="L303" s="19" t="s">
        <v>8</v>
      </c>
      <c r="M303" s="19" t="str">
        <f t="shared" si="156"/>
        <v>Kiosk Large</v>
      </c>
      <c r="N303" s="19" t="str">
        <f t="shared" si="133"/>
        <v>KL</v>
      </c>
      <c r="O303" s="19" t="s">
        <v>189</v>
      </c>
      <c r="P303" s="19" t="s">
        <v>206</v>
      </c>
      <c r="Q303" s="20" t="str">
        <f t="shared" si="157"/>
        <v>L2A-DE-CC-UN-KL-3B</v>
      </c>
      <c r="R303" s="20" t="str">
        <f t="shared" si="158"/>
        <v>UN-KL-3B</v>
      </c>
      <c r="S303" s="21">
        <v>2</v>
      </c>
      <c r="T303" s="21">
        <v>3</v>
      </c>
      <c r="U303" s="22">
        <f t="shared" si="159"/>
        <v>6</v>
      </c>
      <c r="V303" s="23">
        <v>0</v>
      </c>
      <c r="W303" s="22">
        <f t="shared" si="160"/>
        <v>6</v>
      </c>
      <c r="X303" s="24">
        <f t="shared" si="161"/>
        <v>6.56</v>
      </c>
      <c r="Y303" s="24">
        <f t="shared" si="161"/>
        <v>9.84</v>
      </c>
      <c r="Z303" s="24">
        <f t="shared" si="134"/>
        <v>64.550399999999996</v>
      </c>
    </row>
    <row r="304" spans="1:26" x14ac:dyDescent="0.25">
      <c r="A304" s="19">
        <f t="shared" si="149"/>
        <v>302</v>
      </c>
      <c r="B304" s="19" t="s">
        <v>43</v>
      </c>
      <c r="C304" s="20" t="s">
        <v>1</v>
      </c>
      <c r="D304" s="19" t="s">
        <v>231</v>
      </c>
      <c r="E304" s="19" t="s">
        <v>203</v>
      </c>
      <c r="F304" s="19" t="s">
        <v>246</v>
      </c>
      <c r="G304" s="19" t="s">
        <v>187</v>
      </c>
      <c r="H304" s="19" t="s">
        <v>188</v>
      </c>
      <c r="I304" s="19" t="str">
        <f t="shared" si="148"/>
        <v>Unpaid North</v>
      </c>
      <c r="J304" s="19" t="str">
        <f t="shared" si="132"/>
        <v>UN</v>
      </c>
      <c r="K304" s="19" t="s">
        <v>4</v>
      </c>
      <c r="L304" s="19" t="s">
        <v>6</v>
      </c>
      <c r="M304" s="19" t="str">
        <f t="shared" si="156"/>
        <v>Block Small</v>
      </c>
      <c r="N304" s="19" t="str">
        <f t="shared" si="133"/>
        <v>BS</v>
      </c>
      <c r="O304" s="19" t="s">
        <v>192</v>
      </c>
      <c r="P304" s="19" t="s">
        <v>207</v>
      </c>
      <c r="Q304" s="20" t="str">
        <f t="shared" si="157"/>
        <v>L2A-DE-CC-UN-BS-1to3</v>
      </c>
      <c r="R304" s="20" t="str">
        <f t="shared" si="158"/>
        <v>UN-BS-1to3</v>
      </c>
      <c r="S304" s="21">
        <v>2</v>
      </c>
      <c r="T304" s="21">
        <f>3*6</f>
        <v>18</v>
      </c>
      <c r="U304" s="22">
        <f t="shared" si="159"/>
        <v>36</v>
      </c>
      <c r="V304" s="23">
        <v>0</v>
      </c>
      <c r="W304" s="22">
        <f t="shared" si="160"/>
        <v>36</v>
      </c>
      <c r="X304" s="24">
        <f t="shared" si="161"/>
        <v>6.56</v>
      </c>
      <c r="Y304" s="24">
        <f t="shared" si="161"/>
        <v>59.04</v>
      </c>
      <c r="Z304" s="24">
        <f t="shared" si="134"/>
        <v>387.30239999999992</v>
      </c>
    </row>
    <row r="305" spans="1:26" x14ac:dyDescent="0.25">
      <c r="A305" s="19">
        <f t="shared" si="149"/>
        <v>303</v>
      </c>
      <c r="B305" s="19" t="s">
        <v>43</v>
      </c>
      <c r="C305" s="20" t="s">
        <v>1</v>
      </c>
      <c r="D305" s="19" t="s">
        <v>231</v>
      </c>
      <c r="E305" s="19" t="s">
        <v>203</v>
      </c>
      <c r="F305" s="19" t="s">
        <v>246</v>
      </c>
      <c r="G305" s="19" t="s">
        <v>187</v>
      </c>
      <c r="H305" s="19" t="s">
        <v>188</v>
      </c>
      <c r="I305" s="19" t="str">
        <f t="shared" si="148"/>
        <v>Unpaid North</v>
      </c>
      <c r="J305" s="19" t="str">
        <f t="shared" si="132"/>
        <v>UN</v>
      </c>
      <c r="K305" s="19" t="s">
        <v>3</v>
      </c>
      <c r="L305" s="19" t="s">
        <v>6</v>
      </c>
      <c r="M305" s="19" t="str">
        <f t="shared" si="156"/>
        <v>Kiosk Small</v>
      </c>
      <c r="N305" s="19" t="str">
        <f t="shared" si="133"/>
        <v>KS</v>
      </c>
      <c r="O305" s="19" t="s">
        <v>189</v>
      </c>
      <c r="P305" s="19">
        <v>1</v>
      </c>
      <c r="Q305" s="20" t="str">
        <f t="shared" si="157"/>
        <v>L2A-DE-CC-UN-KS-1</v>
      </c>
      <c r="R305" s="20" t="str">
        <f t="shared" si="158"/>
        <v>UN-KS-1</v>
      </c>
      <c r="S305" s="21">
        <v>1.5</v>
      </c>
      <c r="T305" s="21">
        <v>1.6</v>
      </c>
      <c r="U305" s="22">
        <f t="shared" si="159"/>
        <v>2.4000000000000004</v>
      </c>
      <c r="V305" s="23">
        <v>0</v>
      </c>
      <c r="W305" s="22">
        <f t="shared" si="160"/>
        <v>2.4000000000000004</v>
      </c>
      <c r="X305" s="24">
        <f t="shared" si="161"/>
        <v>4.92</v>
      </c>
      <c r="Y305" s="24">
        <f t="shared" si="161"/>
        <v>5.2480000000000002</v>
      </c>
      <c r="Z305" s="24">
        <f t="shared" si="134"/>
        <v>25.820159999999998</v>
      </c>
    </row>
    <row r="306" spans="1:26" x14ac:dyDescent="0.25">
      <c r="A306" s="25">
        <f t="shared" si="149"/>
        <v>304</v>
      </c>
      <c r="B306" s="25" t="s">
        <v>43</v>
      </c>
      <c r="C306" s="4" t="s">
        <v>1</v>
      </c>
      <c r="D306" s="25" t="s">
        <v>231</v>
      </c>
      <c r="E306" s="25" t="s">
        <v>203</v>
      </c>
      <c r="F306" s="25" t="s">
        <v>246</v>
      </c>
      <c r="G306" s="25" t="s">
        <v>204</v>
      </c>
      <c r="H306" s="25" t="s">
        <v>197</v>
      </c>
      <c r="I306" s="25" t="str">
        <f t="shared" si="148"/>
        <v>Paid Middle</v>
      </c>
      <c r="J306" s="25" t="str">
        <f t="shared" si="132"/>
        <v>PM</v>
      </c>
      <c r="K306" s="25" t="s">
        <v>3</v>
      </c>
      <c r="L306" s="25" t="s">
        <v>8</v>
      </c>
      <c r="M306" s="25" t="str">
        <f t="shared" si="156"/>
        <v>Kiosk Large</v>
      </c>
      <c r="N306" s="25" t="str">
        <f t="shared" si="133"/>
        <v>KL</v>
      </c>
      <c r="O306" s="25" t="s">
        <v>189</v>
      </c>
      <c r="P306" s="25" t="s">
        <v>190</v>
      </c>
      <c r="Q306" s="4" t="str">
        <f t="shared" si="157"/>
        <v>L2A-DE-CC-PM-KL-1A</v>
      </c>
      <c r="R306" s="4" t="str">
        <f t="shared" si="158"/>
        <v>PM-KL-1A</v>
      </c>
      <c r="S306" s="26">
        <v>3</v>
      </c>
      <c r="T306" s="26">
        <v>3.1</v>
      </c>
      <c r="U306" s="27">
        <f t="shared" si="159"/>
        <v>9.3000000000000007</v>
      </c>
      <c r="V306" s="28">
        <v>0</v>
      </c>
      <c r="W306" s="27">
        <f t="shared" si="160"/>
        <v>9.3000000000000007</v>
      </c>
      <c r="X306" s="29">
        <f t="shared" si="161"/>
        <v>9.84</v>
      </c>
      <c r="Y306" s="29">
        <f t="shared" si="161"/>
        <v>10.167999999999999</v>
      </c>
      <c r="Z306" s="29">
        <f t="shared" si="134"/>
        <v>100.05311999999999</v>
      </c>
    </row>
    <row r="307" spans="1:26" x14ac:dyDescent="0.25">
      <c r="A307" s="25">
        <f t="shared" si="149"/>
        <v>305</v>
      </c>
      <c r="B307" s="25" t="s">
        <v>43</v>
      </c>
      <c r="C307" s="4" t="s">
        <v>1</v>
      </c>
      <c r="D307" s="25" t="s">
        <v>231</v>
      </c>
      <c r="E307" s="25" t="s">
        <v>203</v>
      </c>
      <c r="F307" s="25" t="s">
        <v>246</v>
      </c>
      <c r="G307" s="25" t="s">
        <v>204</v>
      </c>
      <c r="H307" s="25" t="s">
        <v>197</v>
      </c>
      <c r="I307" s="25" t="str">
        <f t="shared" si="148"/>
        <v>Paid Middle</v>
      </c>
      <c r="J307" s="25" t="str">
        <f t="shared" ref="J307:J370" si="162">LEFT(G307,1)&amp;LEFT(H307,1)</f>
        <v>PM</v>
      </c>
      <c r="K307" s="25" t="s">
        <v>3</v>
      </c>
      <c r="L307" s="25" t="s">
        <v>8</v>
      </c>
      <c r="M307" s="25" t="str">
        <f t="shared" si="156"/>
        <v>Kiosk Large</v>
      </c>
      <c r="N307" s="25" t="str">
        <f t="shared" ref="N307:N370" si="163">LEFT(K307,1)&amp;LEFT(L307,1)</f>
        <v>KL</v>
      </c>
      <c r="O307" s="25" t="s">
        <v>189</v>
      </c>
      <c r="P307" s="25" t="s">
        <v>191</v>
      </c>
      <c r="Q307" s="4" t="str">
        <f t="shared" si="157"/>
        <v>L2A-DE-CC-PM-KL-1B</v>
      </c>
      <c r="R307" s="4" t="str">
        <f t="shared" si="158"/>
        <v>PM-KL-1B</v>
      </c>
      <c r="S307" s="26">
        <v>3</v>
      </c>
      <c r="T307" s="26">
        <v>3.1</v>
      </c>
      <c r="U307" s="27">
        <f t="shared" si="159"/>
        <v>9.3000000000000007</v>
      </c>
      <c r="V307" s="28">
        <v>0</v>
      </c>
      <c r="W307" s="27">
        <f t="shared" si="160"/>
        <v>9.3000000000000007</v>
      </c>
      <c r="X307" s="29">
        <f t="shared" si="161"/>
        <v>9.84</v>
      </c>
      <c r="Y307" s="29">
        <f t="shared" si="161"/>
        <v>10.167999999999999</v>
      </c>
      <c r="Z307" s="29">
        <f t="shared" ref="Z307:Z370" si="164">W307*Z$1</f>
        <v>100.05311999999999</v>
      </c>
    </row>
    <row r="308" spans="1:26" x14ac:dyDescent="0.25">
      <c r="A308" s="25">
        <f t="shared" si="149"/>
        <v>306</v>
      </c>
      <c r="B308" s="25" t="s">
        <v>43</v>
      </c>
      <c r="C308" s="4" t="s">
        <v>1</v>
      </c>
      <c r="D308" s="25" t="s">
        <v>231</v>
      </c>
      <c r="E308" s="25" t="s">
        <v>203</v>
      </c>
      <c r="F308" s="25" t="s">
        <v>246</v>
      </c>
      <c r="G308" s="25" t="s">
        <v>204</v>
      </c>
      <c r="H308" s="25" t="s">
        <v>197</v>
      </c>
      <c r="I308" s="25" t="str">
        <f t="shared" si="148"/>
        <v>Paid Middle</v>
      </c>
      <c r="J308" s="25" t="str">
        <f t="shared" si="162"/>
        <v>PM</v>
      </c>
      <c r="K308" s="25" t="s">
        <v>3</v>
      </c>
      <c r="L308" s="25" t="s">
        <v>8</v>
      </c>
      <c r="M308" s="25" t="str">
        <f t="shared" si="156"/>
        <v>Kiosk Large</v>
      </c>
      <c r="N308" s="25" t="str">
        <f t="shared" si="163"/>
        <v>KL</v>
      </c>
      <c r="O308" s="25" t="s">
        <v>192</v>
      </c>
      <c r="P308" s="25" t="s">
        <v>193</v>
      </c>
      <c r="Q308" s="4" t="str">
        <f t="shared" si="157"/>
        <v>L2A-DE-CC-PM-KL-1A+B</v>
      </c>
      <c r="R308" s="4" t="str">
        <f t="shared" si="158"/>
        <v>PM-KL-1A+B</v>
      </c>
      <c r="S308" s="26">
        <v>3</v>
      </c>
      <c r="T308" s="26">
        <f>3.1*2</f>
        <v>6.2</v>
      </c>
      <c r="U308" s="27">
        <f t="shared" si="159"/>
        <v>18.600000000000001</v>
      </c>
      <c r="V308" s="28">
        <v>0</v>
      </c>
      <c r="W308" s="27">
        <f t="shared" si="160"/>
        <v>18.600000000000001</v>
      </c>
      <c r="X308" s="29">
        <f t="shared" si="161"/>
        <v>9.84</v>
      </c>
      <c r="Y308" s="29">
        <f t="shared" si="161"/>
        <v>20.335999999999999</v>
      </c>
      <c r="Z308" s="29">
        <f t="shared" si="164"/>
        <v>200.10623999999999</v>
      </c>
    </row>
    <row r="309" spans="1:26" x14ac:dyDescent="0.25">
      <c r="A309" s="25">
        <f t="shared" si="149"/>
        <v>307</v>
      </c>
      <c r="B309" s="25" t="s">
        <v>43</v>
      </c>
      <c r="C309" s="4" t="s">
        <v>1</v>
      </c>
      <c r="D309" s="25" t="s">
        <v>231</v>
      </c>
      <c r="E309" s="25" t="s">
        <v>203</v>
      </c>
      <c r="F309" s="25" t="s">
        <v>246</v>
      </c>
      <c r="G309" s="25" t="s">
        <v>204</v>
      </c>
      <c r="H309" s="25" t="s">
        <v>197</v>
      </c>
      <c r="I309" s="25" t="str">
        <f t="shared" si="148"/>
        <v>Paid Middle</v>
      </c>
      <c r="J309" s="25" t="str">
        <f t="shared" si="162"/>
        <v>PM</v>
      </c>
      <c r="K309" s="25" t="s">
        <v>3</v>
      </c>
      <c r="L309" s="25" t="s">
        <v>9</v>
      </c>
      <c r="M309" s="25" t="str">
        <f t="shared" si="156"/>
        <v>Kiosk Medium</v>
      </c>
      <c r="N309" s="25" t="str">
        <f t="shared" si="163"/>
        <v>KM</v>
      </c>
      <c r="O309" s="25" t="s">
        <v>189</v>
      </c>
      <c r="P309" s="25" t="s">
        <v>190</v>
      </c>
      <c r="Q309" s="4" t="str">
        <f t="shared" si="157"/>
        <v>L2A-DE-CC-PM-KM-1A</v>
      </c>
      <c r="R309" s="4" t="str">
        <f t="shared" si="158"/>
        <v>PM-KM-1A</v>
      </c>
      <c r="S309" s="26">
        <v>3</v>
      </c>
      <c r="T309" s="26">
        <v>1.55</v>
      </c>
      <c r="U309" s="27">
        <f t="shared" si="159"/>
        <v>4.6500000000000004</v>
      </c>
      <c r="V309" s="28">
        <v>0</v>
      </c>
      <c r="W309" s="27">
        <f t="shared" si="160"/>
        <v>4.6500000000000004</v>
      </c>
      <c r="X309" s="29">
        <f t="shared" si="161"/>
        <v>9.84</v>
      </c>
      <c r="Y309" s="29">
        <f t="shared" si="161"/>
        <v>5.0839999999999996</v>
      </c>
      <c r="Z309" s="29">
        <f t="shared" si="164"/>
        <v>50.026559999999996</v>
      </c>
    </row>
    <row r="310" spans="1:26" x14ac:dyDescent="0.25">
      <c r="A310" s="25">
        <f t="shared" si="149"/>
        <v>308</v>
      </c>
      <c r="B310" s="25" t="s">
        <v>43</v>
      </c>
      <c r="C310" s="4" t="s">
        <v>1</v>
      </c>
      <c r="D310" s="25" t="s">
        <v>231</v>
      </c>
      <c r="E310" s="25" t="s">
        <v>203</v>
      </c>
      <c r="F310" s="25" t="s">
        <v>246</v>
      </c>
      <c r="G310" s="25" t="s">
        <v>204</v>
      </c>
      <c r="H310" s="25" t="s">
        <v>197</v>
      </c>
      <c r="I310" s="25" t="str">
        <f t="shared" si="148"/>
        <v>Paid Middle</v>
      </c>
      <c r="J310" s="25" t="str">
        <f t="shared" si="162"/>
        <v>PM</v>
      </c>
      <c r="K310" s="25" t="s">
        <v>3</v>
      </c>
      <c r="L310" s="25" t="s">
        <v>9</v>
      </c>
      <c r="M310" s="25" t="str">
        <f t="shared" si="156"/>
        <v>Kiosk Medium</v>
      </c>
      <c r="N310" s="25" t="str">
        <f t="shared" si="163"/>
        <v>KM</v>
      </c>
      <c r="O310" s="25" t="s">
        <v>189</v>
      </c>
      <c r="P310" s="25" t="s">
        <v>191</v>
      </c>
      <c r="Q310" s="4" t="str">
        <f t="shared" si="157"/>
        <v>L2A-DE-CC-PM-KM-1B</v>
      </c>
      <c r="R310" s="4" t="str">
        <f t="shared" si="158"/>
        <v>PM-KM-1B</v>
      </c>
      <c r="S310" s="26">
        <v>3</v>
      </c>
      <c r="T310" s="26">
        <v>1.55</v>
      </c>
      <c r="U310" s="27">
        <f t="shared" si="159"/>
        <v>4.6500000000000004</v>
      </c>
      <c r="V310" s="28">
        <v>0</v>
      </c>
      <c r="W310" s="27">
        <f t="shared" si="160"/>
        <v>4.6500000000000004</v>
      </c>
      <c r="X310" s="29">
        <f t="shared" si="161"/>
        <v>9.84</v>
      </c>
      <c r="Y310" s="29">
        <f t="shared" si="161"/>
        <v>5.0839999999999996</v>
      </c>
      <c r="Z310" s="29">
        <f t="shared" si="164"/>
        <v>50.026559999999996</v>
      </c>
    </row>
    <row r="311" spans="1:26" x14ac:dyDescent="0.25">
      <c r="A311" s="25">
        <f t="shared" si="149"/>
        <v>309</v>
      </c>
      <c r="B311" s="25" t="s">
        <v>43</v>
      </c>
      <c r="C311" s="4" t="s">
        <v>1</v>
      </c>
      <c r="D311" s="25" t="s">
        <v>231</v>
      </c>
      <c r="E311" s="25" t="s">
        <v>203</v>
      </c>
      <c r="F311" s="25" t="s">
        <v>246</v>
      </c>
      <c r="G311" s="25" t="s">
        <v>204</v>
      </c>
      <c r="H311" s="25" t="s">
        <v>197</v>
      </c>
      <c r="I311" s="25" t="str">
        <f t="shared" si="148"/>
        <v>Paid Middle</v>
      </c>
      <c r="J311" s="25" t="str">
        <f t="shared" si="162"/>
        <v>PM</v>
      </c>
      <c r="K311" s="25" t="s">
        <v>3</v>
      </c>
      <c r="L311" s="25" t="s">
        <v>9</v>
      </c>
      <c r="M311" s="25" t="str">
        <f t="shared" si="156"/>
        <v>Kiosk Medium</v>
      </c>
      <c r="N311" s="25" t="str">
        <f t="shared" si="163"/>
        <v>KM</v>
      </c>
      <c r="O311" s="25" t="s">
        <v>189</v>
      </c>
      <c r="P311" s="25" t="s">
        <v>194</v>
      </c>
      <c r="Q311" s="4" t="str">
        <f t="shared" si="157"/>
        <v>L2A-DE-CC-PM-KM-1C</v>
      </c>
      <c r="R311" s="4" t="str">
        <f t="shared" si="158"/>
        <v>PM-KM-1C</v>
      </c>
      <c r="S311" s="26">
        <v>3</v>
      </c>
      <c r="T311" s="26">
        <v>1.55</v>
      </c>
      <c r="U311" s="27">
        <f t="shared" si="159"/>
        <v>4.6500000000000004</v>
      </c>
      <c r="V311" s="28">
        <v>0</v>
      </c>
      <c r="W311" s="27">
        <f t="shared" si="160"/>
        <v>4.6500000000000004</v>
      </c>
      <c r="X311" s="29">
        <f t="shared" si="161"/>
        <v>9.84</v>
      </c>
      <c r="Y311" s="29">
        <f t="shared" si="161"/>
        <v>5.0839999999999996</v>
      </c>
      <c r="Z311" s="29">
        <f t="shared" si="164"/>
        <v>50.026559999999996</v>
      </c>
    </row>
    <row r="312" spans="1:26" x14ac:dyDescent="0.25">
      <c r="A312" s="25">
        <f t="shared" si="149"/>
        <v>310</v>
      </c>
      <c r="B312" s="25" t="s">
        <v>43</v>
      </c>
      <c r="C312" s="4" t="s">
        <v>1</v>
      </c>
      <c r="D312" s="25" t="s">
        <v>231</v>
      </c>
      <c r="E312" s="25" t="s">
        <v>203</v>
      </c>
      <c r="F312" s="25" t="s">
        <v>246</v>
      </c>
      <c r="G312" s="25" t="s">
        <v>204</v>
      </c>
      <c r="H312" s="25" t="s">
        <v>197</v>
      </c>
      <c r="I312" s="25" t="str">
        <f t="shared" si="148"/>
        <v>Paid Middle</v>
      </c>
      <c r="J312" s="25" t="str">
        <f t="shared" si="162"/>
        <v>PM</v>
      </c>
      <c r="K312" s="25" t="s">
        <v>3</v>
      </c>
      <c r="L312" s="25" t="s">
        <v>9</v>
      </c>
      <c r="M312" s="25" t="str">
        <f t="shared" si="156"/>
        <v>Kiosk Medium</v>
      </c>
      <c r="N312" s="25" t="str">
        <f t="shared" si="163"/>
        <v>KM</v>
      </c>
      <c r="O312" s="25" t="s">
        <v>189</v>
      </c>
      <c r="P312" s="25" t="s">
        <v>195</v>
      </c>
      <c r="Q312" s="4" t="str">
        <f t="shared" si="157"/>
        <v>L2A-DE-CC-PM-KM-1D</v>
      </c>
      <c r="R312" s="4" t="str">
        <f t="shared" si="158"/>
        <v>PM-KM-1D</v>
      </c>
      <c r="S312" s="26">
        <v>3</v>
      </c>
      <c r="T312" s="26">
        <v>1.55</v>
      </c>
      <c r="U312" s="27">
        <f t="shared" si="159"/>
        <v>4.6500000000000004</v>
      </c>
      <c r="V312" s="28">
        <v>0</v>
      </c>
      <c r="W312" s="27">
        <f t="shared" si="160"/>
        <v>4.6500000000000004</v>
      </c>
      <c r="X312" s="29">
        <f t="shared" si="161"/>
        <v>9.84</v>
      </c>
      <c r="Y312" s="29">
        <f t="shared" si="161"/>
        <v>5.0839999999999996</v>
      </c>
      <c r="Z312" s="29">
        <f t="shared" si="164"/>
        <v>50.026559999999996</v>
      </c>
    </row>
    <row r="313" spans="1:26" x14ac:dyDescent="0.25">
      <c r="A313" s="25">
        <f t="shared" si="149"/>
        <v>311</v>
      </c>
      <c r="B313" s="25" t="s">
        <v>43</v>
      </c>
      <c r="C313" s="4" t="s">
        <v>1</v>
      </c>
      <c r="D313" s="25" t="s">
        <v>231</v>
      </c>
      <c r="E313" s="25" t="s">
        <v>203</v>
      </c>
      <c r="F313" s="25" t="s">
        <v>246</v>
      </c>
      <c r="G313" s="25" t="s">
        <v>204</v>
      </c>
      <c r="H313" s="25" t="s">
        <v>197</v>
      </c>
      <c r="I313" s="25" t="str">
        <f t="shared" si="148"/>
        <v>Paid Middle</v>
      </c>
      <c r="J313" s="25" t="str">
        <f t="shared" si="162"/>
        <v>PM</v>
      </c>
      <c r="K313" s="25" t="s">
        <v>3</v>
      </c>
      <c r="L313" s="25" t="s">
        <v>8</v>
      </c>
      <c r="M313" s="25" t="str">
        <f t="shared" si="156"/>
        <v>Kiosk Large</v>
      </c>
      <c r="N313" s="25" t="str">
        <f t="shared" si="163"/>
        <v>KL</v>
      </c>
      <c r="O313" s="25" t="s">
        <v>192</v>
      </c>
      <c r="P313" s="25" t="s">
        <v>196</v>
      </c>
      <c r="Q313" s="4" t="str">
        <f t="shared" si="157"/>
        <v>L2A-DE-CC-PM-KL-1AtoD</v>
      </c>
      <c r="R313" s="4" t="str">
        <f t="shared" si="158"/>
        <v>PM-KL-1AtoD</v>
      </c>
      <c r="S313" s="26">
        <v>3</v>
      </c>
      <c r="T313" s="26">
        <f>1.55*4</f>
        <v>6.2</v>
      </c>
      <c r="U313" s="27">
        <f t="shared" si="159"/>
        <v>18.600000000000001</v>
      </c>
      <c r="V313" s="28">
        <v>0</v>
      </c>
      <c r="W313" s="27">
        <f t="shared" si="160"/>
        <v>18.600000000000001</v>
      </c>
      <c r="X313" s="29">
        <f t="shared" si="161"/>
        <v>9.84</v>
      </c>
      <c r="Y313" s="29">
        <f t="shared" si="161"/>
        <v>20.335999999999999</v>
      </c>
      <c r="Z313" s="29">
        <f t="shared" si="164"/>
        <v>200.10623999999999</v>
      </c>
    </row>
    <row r="314" spans="1:26" x14ac:dyDescent="0.25">
      <c r="A314" s="25">
        <f t="shared" si="149"/>
        <v>312</v>
      </c>
      <c r="B314" s="25" t="s">
        <v>43</v>
      </c>
      <c r="C314" s="4" t="s">
        <v>1</v>
      </c>
      <c r="D314" s="25" t="s">
        <v>231</v>
      </c>
      <c r="E314" s="25" t="s">
        <v>203</v>
      </c>
      <c r="F314" s="25" t="s">
        <v>246</v>
      </c>
      <c r="G314" s="25" t="s">
        <v>204</v>
      </c>
      <c r="H314" s="25" t="s">
        <v>197</v>
      </c>
      <c r="I314" s="25" t="str">
        <f t="shared" si="148"/>
        <v>Paid Middle</v>
      </c>
      <c r="J314" s="25" t="str">
        <f t="shared" si="162"/>
        <v>PM</v>
      </c>
      <c r="K314" s="25" t="s">
        <v>3</v>
      </c>
      <c r="L314" s="25" t="s">
        <v>8</v>
      </c>
      <c r="M314" s="25" t="str">
        <f t="shared" si="156"/>
        <v>Kiosk Large</v>
      </c>
      <c r="N314" s="25" t="str">
        <f t="shared" si="163"/>
        <v>KL</v>
      </c>
      <c r="O314" s="25" t="s">
        <v>189</v>
      </c>
      <c r="P314" s="25" t="s">
        <v>199</v>
      </c>
      <c r="Q314" s="4" t="str">
        <f t="shared" si="157"/>
        <v>L2A-DE-CC-PM-KL-2A</v>
      </c>
      <c r="R314" s="4" t="str">
        <f t="shared" si="158"/>
        <v>PM-KL-2A</v>
      </c>
      <c r="S314" s="26">
        <v>3</v>
      </c>
      <c r="T314" s="26">
        <v>3.1</v>
      </c>
      <c r="U314" s="27">
        <f t="shared" si="159"/>
        <v>9.3000000000000007</v>
      </c>
      <c r="V314" s="28">
        <v>0</v>
      </c>
      <c r="W314" s="27">
        <f t="shared" si="160"/>
        <v>9.3000000000000007</v>
      </c>
      <c r="X314" s="29">
        <f t="shared" si="161"/>
        <v>9.84</v>
      </c>
      <c r="Y314" s="29">
        <f t="shared" si="161"/>
        <v>10.167999999999999</v>
      </c>
      <c r="Z314" s="29">
        <f t="shared" si="164"/>
        <v>100.05311999999999</v>
      </c>
    </row>
    <row r="315" spans="1:26" x14ac:dyDescent="0.25">
      <c r="A315" s="25">
        <f t="shared" si="149"/>
        <v>313</v>
      </c>
      <c r="B315" s="25" t="s">
        <v>43</v>
      </c>
      <c r="C315" s="4" t="s">
        <v>1</v>
      </c>
      <c r="D315" s="25" t="s">
        <v>231</v>
      </c>
      <c r="E315" s="25" t="s">
        <v>203</v>
      </c>
      <c r="F315" s="25" t="s">
        <v>246</v>
      </c>
      <c r="G315" s="25" t="s">
        <v>204</v>
      </c>
      <c r="H315" s="25" t="s">
        <v>197</v>
      </c>
      <c r="I315" s="25" t="str">
        <f t="shared" si="148"/>
        <v>Paid Middle</v>
      </c>
      <c r="J315" s="25" t="str">
        <f t="shared" si="162"/>
        <v>PM</v>
      </c>
      <c r="K315" s="25" t="s">
        <v>3</v>
      </c>
      <c r="L315" s="25" t="s">
        <v>8</v>
      </c>
      <c r="M315" s="25" t="str">
        <f t="shared" si="156"/>
        <v>Kiosk Large</v>
      </c>
      <c r="N315" s="25" t="str">
        <f t="shared" si="163"/>
        <v>KL</v>
      </c>
      <c r="O315" s="25" t="s">
        <v>189</v>
      </c>
      <c r="P315" s="25" t="s">
        <v>200</v>
      </c>
      <c r="Q315" s="4" t="str">
        <f t="shared" si="157"/>
        <v>L2A-DE-CC-PM-KL-2B</v>
      </c>
      <c r="R315" s="4" t="str">
        <f t="shared" si="158"/>
        <v>PM-KL-2B</v>
      </c>
      <c r="S315" s="26">
        <v>3</v>
      </c>
      <c r="T315" s="26">
        <v>3.1</v>
      </c>
      <c r="U315" s="27">
        <f t="shared" si="159"/>
        <v>9.3000000000000007</v>
      </c>
      <c r="V315" s="28">
        <v>0</v>
      </c>
      <c r="W315" s="27">
        <f t="shared" si="160"/>
        <v>9.3000000000000007</v>
      </c>
      <c r="X315" s="29">
        <f t="shared" si="161"/>
        <v>9.84</v>
      </c>
      <c r="Y315" s="29">
        <f t="shared" si="161"/>
        <v>10.167999999999999</v>
      </c>
      <c r="Z315" s="29">
        <f t="shared" si="164"/>
        <v>100.05311999999999</v>
      </c>
    </row>
    <row r="316" spans="1:26" x14ac:dyDescent="0.25">
      <c r="A316" s="25">
        <f t="shared" si="149"/>
        <v>314</v>
      </c>
      <c r="B316" s="25" t="s">
        <v>43</v>
      </c>
      <c r="C316" s="4" t="s">
        <v>1</v>
      </c>
      <c r="D316" s="25" t="s">
        <v>231</v>
      </c>
      <c r="E316" s="25" t="s">
        <v>203</v>
      </c>
      <c r="F316" s="25" t="s">
        <v>246</v>
      </c>
      <c r="G316" s="25" t="s">
        <v>204</v>
      </c>
      <c r="H316" s="25" t="s">
        <v>197</v>
      </c>
      <c r="I316" s="25" t="str">
        <f t="shared" si="148"/>
        <v>Paid Middle</v>
      </c>
      <c r="J316" s="25" t="str">
        <f t="shared" si="162"/>
        <v>PM</v>
      </c>
      <c r="K316" s="25" t="s">
        <v>3</v>
      </c>
      <c r="L316" s="25" t="s">
        <v>8</v>
      </c>
      <c r="M316" s="25" t="str">
        <f t="shared" si="156"/>
        <v>Kiosk Large</v>
      </c>
      <c r="N316" s="25" t="str">
        <f t="shared" si="163"/>
        <v>KL</v>
      </c>
      <c r="O316" s="25" t="s">
        <v>192</v>
      </c>
      <c r="P316" s="25" t="s">
        <v>201</v>
      </c>
      <c r="Q316" s="4" t="str">
        <f t="shared" si="157"/>
        <v>L2A-DE-CC-PM-KL-2A+B</v>
      </c>
      <c r="R316" s="4" t="str">
        <f t="shared" si="158"/>
        <v>PM-KL-2A+B</v>
      </c>
      <c r="S316" s="106">
        <v>3</v>
      </c>
      <c r="T316" s="26">
        <f>3.1*2</f>
        <v>6.2</v>
      </c>
      <c r="U316" s="34">
        <f t="shared" si="159"/>
        <v>18.600000000000001</v>
      </c>
      <c r="V316" s="35">
        <v>0</v>
      </c>
      <c r="W316" s="34">
        <f t="shared" si="160"/>
        <v>18.600000000000001</v>
      </c>
      <c r="X316" s="36">
        <f t="shared" si="161"/>
        <v>9.84</v>
      </c>
      <c r="Y316" s="36">
        <f t="shared" si="161"/>
        <v>20.335999999999999</v>
      </c>
      <c r="Z316" s="36">
        <f t="shared" si="164"/>
        <v>200.10623999999999</v>
      </c>
    </row>
    <row r="317" spans="1:26" x14ac:dyDescent="0.25">
      <c r="A317" s="19">
        <f t="shared" si="149"/>
        <v>315</v>
      </c>
      <c r="B317" s="19" t="s">
        <v>43</v>
      </c>
      <c r="C317" s="20" t="s">
        <v>1</v>
      </c>
      <c r="D317" s="19" t="s">
        <v>231</v>
      </c>
      <c r="E317" s="19" t="s">
        <v>203</v>
      </c>
      <c r="F317" s="19" t="s">
        <v>246</v>
      </c>
      <c r="G317" s="19" t="s">
        <v>187</v>
      </c>
      <c r="H317" s="19" t="s">
        <v>198</v>
      </c>
      <c r="I317" s="19" t="str">
        <f t="shared" si="148"/>
        <v>Unpaid South</v>
      </c>
      <c r="J317" s="19" t="str">
        <f t="shared" si="162"/>
        <v>US</v>
      </c>
      <c r="K317" s="19" t="s">
        <v>3</v>
      </c>
      <c r="L317" s="19" t="s">
        <v>8</v>
      </c>
      <c r="M317" s="19" t="str">
        <f t="shared" si="156"/>
        <v>Kiosk Large</v>
      </c>
      <c r="N317" s="19" t="str">
        <f t="shared" si="163"/>
        <v>KL</v>
      </c>
      <c r="O317" s="19" t="s">
        <v>189</v>
      </c>
      <c r="P317" s="19">
        <v>1</v>
      </c>
      <c r="Q317" s="20" t="str">
        <f t="shared" si="157"/>
        <v>L2A-DE-CC-US-KL-1</v>
      </c>
      <c r="R317" s="20" t="str">
        <f t="shared" si="158"/>
        <v>US-KL-1</v>
      </c>
      <c r="S317" s="108">
        <v>2</v>
      </c>
      <c r="T317" s="108">
        <v>3</v>
      </c>
      <c r="U317" s="32">
        <f t="shared" si="159"/>
        <v>6</v>
      </c>
      <c r="V317" s="33">
        <v>0</v>
      </c>
      <c r="W317" s="32">
        <f t="shared" si="160"/>
        <v>6</v>
      </c>
      <c r="X317" s="31">
        <f t="shared" si="161"/>
        <v>6.56</v>
      </c>
      <c r="Y317" s="31">
        <f t="shared" si="161"/>
        <v>9.84</v>
      </c>
      <c r="Z317" s="31">
        <f t="shared" si="164"/>
        <v>64.550399999999996</v>
      </c>
    </row>
    <row r="318" spans="1:26" x14ac:dyDescent="0.25">
      <c r="A318" s="19">
        <f t="shared" si="149"/>
        <v>316</v>
      </c>
      <c r="B318" s="19" t="s">
        <v>43</v>
      </c>
      <c r="C318" s="20" t="s">
        <v>1</v>
      </c>
      <c r="D318" s="19" t="s">
        <v>231</v>
      </c>
      <c r="E318" s="19" t="s">
        <v>203</v>
      </c>
      <c r="F318" s="19" t="s">
        <v>246</v>
      </c>
      <c r="G318" s="19" t="s">
        <v>187</v>
      </c>
      <c r="H318" s="19" t="s">
        <v>198</v>
      </c>
      <c r="I318" s="19" t="str">
        <f t="shared" si="148"/>
        <v>Unpaid South</v>
      </c>
      <c r="J318" s="19" t="str">
        <f t="shared" si="162"/>
        <v>US</v>
      </c>
      <c r="K318" s="19" t="s">
        <v>3</v>
      </c>
      <c r="L318" s="19" t="s">
        <v>6</v>
      </c>
      <c r="M318" s="19" t="str">
        <f t="shared" si="156"/>
        <v>Kiosk Small</v>
      </c>
      <c r="N318" s="19" t="str">
        <f t="shared" si="163"/>
        <v>KS</v>
      </c>
      <c r="O318" s="19" t="s">
        <v>189</v>
      </c>
      <c r="P318" s="19">
        <v>1</v>
      </c>
      <c r="Q318" s="20" t="str">
        <f t="shared" si="157"/>
        <v>L2A-DE-CC-US-KS-1</v>
      </c>
      <c r="R318" s="20" t="str">
        <f t="shared" si="158"/>
        <v>US-KS-1</v>
      </c>
      <c r="S318" s="108">
        <v>1.5</v>
      </c>
      <c r="T318" s="108">
        <v>1.6</v>
      </c>
      <c r="U318" s="32">
        <f t="shared" si="159"/>
        <v>2.4000000000000004</v>
      </c>
      <c r="V318" s="33">
        <v>0</v>
      </c>
      <c r="W318" s="32">
        <f t="shared" si="160"/>
        <v>2.4000000000000004</v>
      </c>
      <c r="X318" s="31">
        <f t="shared" si="161"/>
        <v>4.92</v>
      </c>
      <c r="Y318" s="31">
        <f t="shared" si="161"/>
        <v>5.2480000000000002</v>
      </c>
      <c r="Z318" s="31">
        <f t="shared" si="164"/>
        <v>25.820159999999998</v>
      </c>
    </row>
    <row r="319" spans="1:26" x14ac:dyDescent="0.25">
      <c r="A319" s="1">
        <f t="shared" si="149"/>
        <v>317</v>
      </c>
      <c r="S319" s="37"/>
      <c r="T319" s="37"/>
      <c r="U319" s="38"/>
      <c r="V319" s="39"/>
      <c r="W319" s="38"/>
      <c r="X319" s="40"/>
      <c r="Y319" s="40"/>
      <c r="Z319" s="40"/>
    </row>
    <row r="320" spans="1:26" x14ac:dyDescent="0.25">
      <c r="A320" s="19">
        <f t="shared" si="149"/>
        <v>318</v>
      </c>
      <c r="B320" s="19" t="s">
        <v>42</v>
      </c>
      <c r="C320" s="20" t="s">
        <v>35</v>
      </c>
      <c r="D320" s="19" t="s">
        <v>232</v>
      </c>
      <c r="E320" s="19" t="s">
        <v>203</v>
      </c>
      <c r="F320" s="19" t="s">
        <v>246</v>
      </c>
      <c r="G320" s="19" t="s">
        <v>187</v>
      </c>
      <c r="H320" s="19" t="s">
        <v>188</v>
      </c>
      <c r="I320" s="19" t="str">
        <f t="shared" si="148"/>
        <v>Unpaid North</v>
      </c>
      <c r="J320" s="19" t="str">
        <f t="shared" si="162"/>
        <v>UN</v>
      </c>
      <c r="K320" s="19" t="s">
        <v>3</v>
      </c>
      <c r="L320" s="19" t="s">
        <v>8</v>
      </c>
      <c r="M320" s="19" t="str">
        <f t="shared" ref="M320:M347" si="165">K320&amp;" "&amp;L320</f>
        <v>Kiosk Large</v>
      </c>
      <c r="N320" s="19" t="str">
        <f t="shared" si="163"/>
        <v>KL</v>
      </c>
      <c r="O320" s="19" t="s">
        <v>189</v>
      </c>
      <c r="P320" s="19" t="s">
        <v>190</v>
      </c>
      <c r="Q320" s="20" t="str">
        <f t="shared" ref="Q320:Q347" si="166">B320&amp;"-"&amp;D320&amp;"-"&amp;F320&amp;"-"&amp;J320&amp;"-"&amp;N320&amp;"-"&amp;P320</f>
        <v>L7-OP-CC-UN-KL-1A</v>
      </c>
      <c r="R320" s="20" t="str">
        <f t="shared" ref="R320:R347" si="167">J320&amp;"-"&amp;N320&amp;"-"&amp;P320</f>
        <v>UN-KL-1A</v>
      </c>
      <c r="S320" s="21">
        <v>2</v>
      </c>
      <c r="T320" s="21">
        <v>3</v>
      </c>
      <c r="U320" s="22">
        <f t="shared" ref="U320:U347" si="168">S320*T320</f>
        <v>6</v>
      </c>
      <c r="V320" s="23">
        <v>0</v>
      </c>
      <c r="W320" s="22">
        <f t="shared" ref="W320:W347" si="169">U320-V320</f>
        <v>6</v>
      </c>
      <c r="X320" s="24">
        <f t="shared" ref="X320:Y347" si="170">S320*X$1</f>
        <v>6.56</v>
      </c>
      <c r="Y320" s="24">
        <f t="shared" si="170"/>
        <v>9.84</v>
      </c>
      <c r="Z320" s="24">
        <f t="shared" si="164"/>
        <v>64.550399999999996</v>
      </c>
    </row>
    <row r="321" spans="1:26" x14ac:dyDescent="0.25">
      <c r="A321" s="19">
        <f t="shared" si="149"/>
        <v>319</v>
      </c>
      <c r="B321" s="19" t="s">
        <v>42</v>
      </c>
      <c r="C321" s="20" t="s">
        <v>35</v>
      </c>
      <c r="D321" s="19" t="s">
        <v>232</v>
      </c>
      <c r="E321" s="19" t="s">
        <v>203</v>
      </c>
      <c r="F321" s="19" t="s">
        <v>246</v>
      </c>
      <c r="G321" s="19" t="s">
        <v>187</v>
      </c>
      <c r="H321" s="19" t="s">
        <v>188</v>
      </c>
      <c r="I321" s="19" t="str">
        <f t="shared" si="148"/>
        <v>Unpaid North</v>
      </c>
      <c r="J321" s="19" t="str">
        <f t="shared" si="162"/>
        <v>UN</v>
      </c>
      <c r="K321" s="19" t="s">
        <v>3</v>
      </c>
      <c r="L321" s="19" t="s">
        <v>8</v>
      </c>
      <c r="M321" s="19" t="str">
        <f t="shared" si="165"/>
        <v>Kiosk Large</v>
      </c>
      <c r="N321" s="19" t="str">
        <f t="shared" si="163"/>
        <v>KL</v>
      </c>
      <c r="O321" s="19" t="s">
        <v>189</v>
      </c>
      <c r="P321" s="19" t="s">
        <v>191</v>
      </c>
      <c r="Q321" s="20" t="str">
        <f t="shared" si="166"/>
        <v>L7-OP-CC-UN-KL-1B</v>
      </c>
      <c r="R321" s="20" t="str">
        <f t="shared" si="167"/>
        <v>UN-KL-1B</v>
      </c>
      <c r="S321" s="21">
        <v>2</v>
      </c>
      <c r="T321" s="21">
        <v>3</v>
      </c>
      <c r="U321" s="22">
        <f t="shared" si="168"/>
        <v>6</v>
      </c>
      <c r="V321" s="23">
        <v>0</v>
      </c>
      <c r="W321" s="22">
        <f t="shared" si="169"/>
        <v>6</v>
      </c>
      <c r="X321" s="24">
        <f t="shared" si="170"/>
        <v>6.56</v>
      </c>
      <c r="Y321" s="24">
        <f t="shared" si="170"/>
        <v>9.84</v>
      </c>
      <c r="Z321" s="24">
        <f t="shared" si="164"/>
        <v>64.550399999999996</v>
      </c>
    </row>
    <row r="322" spans="1:26" x14ac:dyDescent="0.25">
      <c r="A322" s="19">
        <f t="shared" si="149"/>
        <v>320</v>
      </c>
      <c r="B322" s="19" t="s">
        <v>42</v>
      </c>
      <c r="C322" s="20" t="s">
        <v>35</v>
      </c>
      <c r="D322" s="19" t="s">
        <v>232</v>
      </c>
      <c r="E322" s="19" t="s">
        <v>203</v>
      </c>
      <c r="F322" s="19" t="s">
        <v>246</v>
      </c>
      <c r="G322" s="19" t="s">
        <v>187</v>
      </c>
      <c r="H322" s="19" t="s">
        <v>188</v>
      </c>
      <c r="I322" s="19" t="str">
        <f t="shared" si="148"/>
        <v>Unpaid North</v>
      </c>
      <c r="J322" s="19" t="str">
        <f t="shared" si="162"/>
        <v>UN</v>
      </c>
      <c r="K322" s="19" t="s">
        <v>3</v>
      </c>
      <c r="L322" s="19" t="s">
        <v>8</v>
      </c>
      <c r="M322" s="19" t="str">
        <f t="shared" si="165"/>
        <v>Kiosk Large</v>
      </c>
      <c r="N322" s="19" t="str">
        <f t="shared" si="163"/>
        <v>KL</v>
      </c>
      <c r="O322" s="19" t="s">
        <v>192</v>
      </c>
      <c r="P322" s="19" t="s">
        <v>193</v>
      </c>
      <c r="Q322" s="20" t="str">
        <f t="shared" si="166"/>
        <v>L7-OP-CC-UN-KL-1A+B</v>
      </c>
      <c r="R322" s="20" t="str">
        <f t="shared" si="167"/>
        <v>UN-KL-1A+B</v>
      </c>
      <c r="S322" s="21">
        <v>2</v>
      </c>
      <c r="T322" s="21">
        <f>3*2</f>
        <v>6</v>
      </c>
      <c r="U322" s="22">
        <f t="shared" si="168"/>
        <v>12</v>
      </c>
      <c r="V322" s="23">
        <v>0</v>
      </c>
      <c r="W322" s="22">
        <f t="shared" si="169"/>
        <v>12</v>
      </c>
      <c r="X322" s="24">
        <f t="shared" si="170"/>
        <v>6.56</v>
      </c>
      <c r="Y322" s="24">
        <f t="shared" si="170"/>
        <v>19.68</v>
      </c>
      <c r="Z322" s="24">
        <f t="shared" si="164"/>
        <v>129.10079999999999</v>
      </c>
    </row>
    <row r="323" spans="1:26" x14ac:dyDescent="0.25">
      <c r="A323" s="19">
        <f t="shared" si="149"/>
        <v>321</v>
      </c>
      <c r="B323" s="19" t="s">
        <v>42</v>
      </c>
      <c r="C323" s="20" t="s">
        <v>35</v>
      </c>
      <c r="D323" s="19" t="s">
        <v>232</v>
      </c>
      <c r="E323" s="19" t="s">
        <v>203</v>
      </c>
      <c r="F323" s="19" t="s">
        <v>246</v>
      </c>
      <c r="G323" s="19" t="s">
        <v>187</v>
      </c>
      <c r="H323" s="19" t="s">
        <v>188</v>
      </c>
      <c r="I323" s="19" t="str">
        <f t="shared" si="148"/>
        <v>Unpaid North</v>
      </c>
      <c r="J323" s="19" t="str">
        <f t="shared" si="162"/>
        <v>UN</v>
      </c>
      <c r="K323" s="19" t="s">
        <v>3</v>
      </c>
      <c r="L323" s="19" t="s">
        <v>6</v>
      </c>
      <c r="M323" s="19" t="str">
        <f t="shared" si="165"/>
        <v>Kiosk Small</v>
      </c>
      <c r="N323" s="19" t="str">
        <f t="shared" si="163"/>
        <v>KS</v>
      </c>
      <c r="O323" s="19" t="s">
        <v>189</v>
      </c>
      <c r="P323" s="19" t="s">
        <v>190</v>
      </c>
      <c r="Q323" s="20" t="str">
        <f t="shared" si="166"/>
        <v>L7-OP-CC-UN-KS-1A</v>
      </c>
      <c r="R323" s="20" t="str">
        <f t="shared" si="167"/>
        <v>UN-KS-1A</v>
      </c>
      <c r="S323" s="21">
        <v>1.5</v>
      </c>
      <c r="T323" s="21">
        <v>1.6</v>
      </c>
      <c r="U323" s="22">
        <f t="shared" si="168"/>
        <v>2.4000000000000004</v>
      </c>
      <c r="V323" s="23">
        <v>0</v>
      </c>
      <c r="W323" s="22">
        <f t="shared" si="169"/>
        <v>2.4000000000000004</v>
      </c>
      <c r="X323" s="24">
        <f t="shared" si="170"/>
        <v>4.92</v>
      </c>
      <c r="Y323" s="24">
        <f t="shared" si="170"/>
        <v>5.2480000000000002</v>
      </c>
      <c r="Z323" s="24">
        <f t="shared" si="164"/>
        <v>25.820159999999998</v>
      </c>
    </row>
    <row r="324" spans="1:26" x14ac:dyDescent="0.25">
      <c r="A324" s="19">
        <f t="shared" si="149"/>
        <v>322</v>
      </c>
      <c r="B324" s="19" t="s">
        <v>42</v>
      </c>
      <c r="C324" s="20" t="s">
        <v>35</v>
      </c>
      <c r="D324" s="19" t="s">
        <v>232</v>
      </c>
      <c r="E324" s="19" t="s">
        <v>203</v>
      </c>
      <c r="F324" s="19" t="s">
        <v>246</v>
      </c>
      <c r="G324" s="19" t="s">
        <v>187</v>
      </c>
      <c r="H324" s="19" t="s">
        <v>188</v>
      </c>
      <c r="I324" s="19" t="str">
        <f t="shared" si="148"/>
        <v>Unpaid North</v>
      </c>
      <c r="J324" s="19" t="str">
        <f t="shared" si="162"/>
        <v>UN</v>
      </c>
      <c r="K324" s="19" t="s">
        <v>3</v>
      </c>
      <c r="L324" s="19" t="s">
        <v>6</v>
      </c>
      <c r="M324" s="19" t="str">
        <f t="shared" si="165"/>
        <v>Kiosk Small</v>
      </c>
      <c r="N324" s="19" t="str">
        <f t="shared" si="163"/>
        <v>KS</v>
      </c>
      <c r="O324" s="19" t="s">
        <v>189</v>
      </c>
      <c r="P324" s="19" t="s">
        <v>191</v>
      </c>
      <c r="Q324" s="20" t="str">
        <f t="shared" si="166"/>
        <v>L7-OP-CC-UN-KS-1B</v>
      </c>
      <c r="R324" s="20" t="str">
        <f t="shared" si="167"/>
        <v>UN-KS-1B</v>
      </c>
      <c r="S324" s="21">
        <v>1.5</v>
      </c>
      <c r="T324" s="21">
        <v>1.6</v>
      </c>
      <c r="U324" s="22">
        <f t="shared" si="168"/>
        <v>2.4000000000000004</v>
      </c>
      <c r="V324" s="23">
        <v>0</v>
      </c>
      <c r="W324" s="22">
        <f t="shared" si="169"/>
        <v>2.4000000000000004</v>
      </c>
      <c r="X324" s="24">
        <f t="shared" si="170"/>
        <v>4.92</v>
      </c>
      <c r="Y324" s="24">
        <f t="shared" si="170"/>
        <v>5.2480000000000002</v>
      </c>
      <c r="Z324" s="24">
        <f t="shared" si="164"/>
        <v>25.820159999999998</v>
      </c>
    </row>
    <row r="325" spans="1:26" x14ac:dyDescent="0.25">
      <c r="A325" s="19">
        <f t="shared" si="149"/>
        <v>323</v>
      </c>
      <c r="B325" s="19" t="s">
        <v>42</v>
      </c>
      <c r="C325" s="20" t="s">
        <v>35</v>
      </c>
      <c r="D325" s="19" t="s">
        <v>232</v>
      </c>
      <c r="E325" s="19" t="s">
        <v>203</v>
      </c>
      <c r="F325" s="19" t="s">
        <v>246</v>
      </c>
      <c r="G325" s="19" t="s">
        <v>187</v>
      </c>
      <c r="H325" s="19" t="s">
        <v>188</v>
      </c>
      <c r="I325" s="19" t="str">
        <f t="shared" si="148"/>
        <v>Unpaid North</v>
      </c>
      <c r="J325" s="19" t="str">
        <f t="shared" si="162"/>
        <v>UN</v>
      </c>
      <c r="K325" s="19" t="s">
        <v>3</v>
      </c>
      <c r="L325" s="19" t="s">
        <v>9</v>
      </c>
      <c r="M325" s="19" t="str">
        <f t="shared" si="165"/>
        <v>Kiosk Medium</v>
      </c>
      <c r="N325" s="19" t="str">
        <f t="shared" si="163"/>
        <v>KM</v>
      </c>
      <c r="O325" s="19" t="s">
        <v>192</v>
      </c>
      <c r="P325" s="19" t="s">
        <v>193</v>
      </c>
      <c r="Q325" s="20" t="str">
        <f t="shared" si="166"/>
        <v>L7-OP-CC-UN-KM-1A+B</v>
      </c>
      <c r="R325" s="20" t="str">
        <f t="shared" si="167"/>
        <v>UN-KM-1A+B</v>
      </c>
      <c r="S325" s="21">
        <v>1.5</v>
      </c>
      <c r="T325" s="21">
        <f>1.6*2</f>
        <v>3.2</v>
      </c>
      <c r="U325" s="22">
        <f t="shared" si="168"/>
        <v>4.8000000000000007</v>
      </c>
      <c r="V325" s="23">
        <v>0</v>
      </c>
      <c r="W325" s="22">
        <f t="shared" si="169"/>
        <v>4.8000000000000007</v>
      </c>
      <c r="X325" s="24">
        <f t="shared" si="170"/>
        <v>4.92</v>
      </c>
      <c r="Y325" s="24">
        <f t="shared" si="170"/>
        <v>10.496</v>
      </c>
      <c r="Z325" s="24">
        <f t="shared" si="164"/>
        <v>51.640319999999996</v>
      </c>
    </row>
    <row r="326" spans="1:26" x14ac:dyDescent="0.25">
      <c r="A326" s="25">
        <f t="shared" si="149"/>
        <v>324</v>
      </c>
      <c r="B326" s="25" t="s">
        <v>42</v>
      </c>
      <c r="C326" s="4" t="s">
        <v>35</v>
      </c>
      <c r="D326" s="25" t="s">
        <v>232</v>
      </c>
      <c r="E326" s="25" t="s">
        <v>203</v>
      </c>
      <c r="F326" s="25" t="s">
        <v>246</v>
      </c>
      <c r="G326" s="25" t="s">
        <v>204</v>
      </c>
      <c r="H326" s="25" t="s">
        <v>197</v>
      </c>
      <c r="I326" s="25" t="str">
        <f t="shared" si="148"/>
        <v>Paid Middle</v>
      </c>
      <c r="J326" s="25" t="str">
        <f t="shared" si="162"/>
        <v>PM</v>
      </c>
      <c r="K326" s="25" t="s">
        <v>3</v>
      </c>
      <c r="L326" s="25" t="s">
        <v>8</v>
      </c>
      <c r="M326" s="25" t="str">
        <f t="shared" si="165"/>
        <v>Kiosk Large</v>
      </c>
      <c r="N326" s="25" t="str">
        <f t="shared" si="163"/>
        <v>KL</v>
      </c>
      <c r="O326" s="25" t="s">
        <v>189</v>
      </c>
      <c r="P326" s="25" t="s">
        <v>190</v>
      </c>
      <c r="Q326" s="4" t="str">
        <f t="shared" si="166"/>
        <v>L7-OP-CC-PM-KL-1A</v>
      </c>
      <c r="R326" s="4" t="str">
        <f t="shared" si="167"/>
        <v>PM-KL-1A</v>
      </c>
      <c r="S326" s="26">
        <v>2.5</v>
      </c>
      <c r="T326" s="26">
        <v>3.72</v>
      </c>
      <c r="U326" s="27">
        <f t="shared" si="168"/>
        <v>9.3000000000000007</v>
      </c>
      <c r="V326" s="28">
        <v>0</v>
      </c>
      <c r="W326" s="27">
        <f t="shared" si="169"/>
        <v>9.3000000000000007</v>
      </c>
      <c r="X326" s="29">
        <f t="shared" si="170"/>
        <v>8.1999999999999993</v>
      </c>
      <c r="Y326" s="29">
        <f t="shared" si="170"/>
        <v>12.201599999999999</v>
      </c>
      <c r="Z326" s="29">
        <f t="shared" si="164"/>
        <v>100.05311999999999</v>
      </c>
    </row>
    <row r="327" spans="1:26" x14ac:dyDescent="0.25">
      <c r="A327" s="25">
        <f t="shared" si="149"/>
        <v>325</v>
      </c>
      <c r="B327" s="25" t="s">
        <v>42</v>
      </c>
      <c r="C327" s="4" t="s">
        <v>35</v>
      </c>
      <c r="D327" s="25" t="s">
        <v>232</v>
      </c>
      <c r="E327" s="25" t="s">
        <v>203</v>
      </c>
      <c r="F327" s="25" t="s">
        <v>246</v>
      </c>
      <c r="G327" s="25" t="s">
        <v>204</v>
      </c>
      <c r="H327" s="25" t="s">
        <v>197</v>
      </c>
      <c r="I327" s="25" t="str">
        <f t="shared" si="148"/>
        <v>Paid Middle</v>
      </c>
      <c r="J327" s="25" t="str">
        <f t="shared" si="162"/>
        <v>PM</v>
      </c>
      <c r="K327" s="25" t="s">
        <v>3</v>
      </c>
      <c r="L327" s="25" t="s">
        <v>8</v>
      </c>
      <c r="M327" s="25" t="str">
        <f t="shared" si="165"/>
        <v>Kiosk Large</v>
      </c>
      <c r="N327" s="25" t="str">
        <f t="shared" si="163"/>
        <v>KL</v>
      </c>
      <c r="O327" s="25" t="s">
        <v>189</v>
      </c>
      <c r="P327" s="25" t="s">
        <v>191</v>
      </c>
      <c r="Q327" s="4" t="str">
        <f t="shared" si="166"/>
        <v>L7-OP-CC-PM-KL-1B</v>
      </c>
      <c r="R327" s="4" t="str">
        <f t="shared" si="167"/>
        <v>PM-KL-1B</v>
      </c>
      <c r="S327" s="26">
        <v>2.5</v>
      </c>
      <c r="T327" s="26">
        <v>3.72</v>
      </c>
      <c r="U327" s="27">
        <f t="shared" si="168"/>
        <v>9.3000000000000007</v>
      </c>
      <c r="V327" s="28">
        <v>0</v>
      </c>
      <c r="W327" s="27">
        <f t="shared" si="169"/>
        <v>9.3000000000000007</v>
      </c>
      <c r="X327" s="29">
        <f t="shared" si="170"/>
        <v>8.1999999999999993</v>
      </c>
      <c r="Y327" s="29">
        <f t="shared" si="170"/>
        <v>12.201599999999999</v>
      </c>
      <c r="Z327" s="29">
        <f t="shared" si="164"/>
        <v>100.05311999999999</v>
      </c>
    </row>
    <row r="328" spans="1:26" x14ac:dyDescent="0.25">
      <c r="A328" s="25">
        <f t="shared" si="149"/>
        <v>326</v>
      </c>
      <c r="B328" s="25" t="s">
        <v>42</v>
      </c>
      <c r="C328" s="4" t="s">
        <v>35</v>
      </c>
      <c r="D328" s="25" t="s">
        <v>232</v>
      </c>
      <c r="E328" s="25" t="s">
        <v>203</v>
      </c>
      <c r="F328" s="25" t="s">
        <v>246</v>
      </c>
      <c r="G328" s="25" t="s">
        <v>204</v>
      </c>
      <c r="H328" s="25" t="s">
        <v>197</v>
      </c>
      <c r="I328" s="25" t="str">
        <f t="shared" si="148"/>
        <v>Paid Middle</v>
      </c>
      <c r="J328" s="25" t="str">
        <f t="shared" si="162"/>
        <v>PM</v>
      </c>
      <c r="K328" s="25" t="s">
        <v>3</v>
      </c>
      <c r="L328" s="25" t="s">
        <v>8</v>
      </c>
      <c r="M328" s="25" t="str">
        <f t="shared" si="165"/>
        <v>Kiosk Large</v>
      </c>
      <c r="N328" s="25" t="str">
        <f t="shared" si="163"/>
        <v>KL</v>
      </c>
      <c r="O328" s="25" t="s">
        <v>192</v>
      </c>
      <c r="P328" s="25" t="s">
        <v>193</v>
      </c>
      <c r="Q328" s="4" t="str">
        <f t="shared" si="166"/>
        <v>L7-OP-CC-PM-KL-1A+B</v>
      </c>
      <c r="R328" s="4" t="str">
        <f t="shared" si="167"/>
        <v>PM-KL-1A+B</v>
      </c>
      <c r="S328" s="26">
        <v>2.5</v>
      </c>
      <c r="T328" s="26">
        <f>3.72*2</f>
        <v>7.44</v>
      </c>
      <c r="U328" s="27">
        <f t="shared" si="168"/>
        <v>18.600000000000001</v>
      </c>
      <c r="V328" s="28">
        <v>0</v>
      </c>
      <c r="W328" s="27">
        <f t="shared" si="169"/>
        <v>18.600000000000001</v>
      </c>
      <c r="X328" s="29">
        <f t="shared" si="170"/>
        <v>8.1999999999999993</v>
      </c>
      <c r="Y328" s="29">
        <f t="shared" si="170"/>
        <v>24.403199999999998</v>
      </c>
      <c r="Z328" s="29">
        <f t="shared" si="164"/>
        <v>200.10623999999999</v>
      </c>
    </row>
    <row r="329" spans="1:26" x14ac:dyDescent="0.25">
      <c r="A329" s="25">
        <f t="shared" si="149"/>
        <v>327</v>
      </c>
      <c r="B329" s="25" t="s">
        <v>42</v>
      </c>
      <c r="C329" s="4" t="s">
        <v>35</v>
      </c>
      <c r="D329" s="25" t="s">
        <v>232</v>
      </c>
      <c r="E329" s="25" t="s">
        <v>203</v>
      </c>
      <c r="F329" s="25" t="s">
        <v>246</v>
      </c>
      <c r="G329" s="25" t="s">
        <v>204</v>
      </c>
      <c r="H329" s="25" t="s">
        <v>197</v>
      </c>
      <c r="I329" s="25" t="str">
        <f t="shared" si="148"/>
        <v>Paid Middle</v>
      </c>
      <c r="J329" s="25" t="str">
        <f t="shared" si="162"/>
        <v>PM</v>
      </c>
      <c r="K329" s="25" t="s">
        <v>3</v>
      </c>
      <c r="L329" s="25" t="s">
        <v>8</v>
      </c>
      <c r="M329" s="25" t="str">
        <f t="shared" si="165"/>
        <v>Kiosk Large</v>
      </c>
      <c r="N329" s="25" t="str">
        <f t="shared" si="163"/>
        <v>KL</v>
      </c>
      <c r="O329" s="25" t="s">
        <v>189</v>
      </c>
      <c r="P329" s="25" t="s">
        <v>199</v>
      </c>
      <c r="Q329" s="4" t="str">
        <f t="shared" si="166"/>
        <v>L7-OP-CC-PM-KL-2A</v>
      </c>
      <c r="R329" s="4" t="str">
        <f t="shared" si="167"/>
        <v>PM-KL-2A</v>
      </c>
      <c r="S329" s="26">
        <v>2.5</v>
      </c>
      <c r="T329" s="26">
        <v>3.72</v>
      </c>
      <c r="U329" s="27">
        <f t="shared" si="168"/>
        <v>9.3000000000000007</v>
      </c>
      <c r="V329" s="28">
        <v>0</v>
      </c>
      <c r="W329" s="27">
        <f t="shared" si="169"/>
        <v>9.3000000000000007</v>
      </c>
      <c r="X329" s="29">
        <f t="shared" si="170"/>
        <v>8.1999999999999993</v>
      </c>
      <c r="Y329" s="29">
        <f t="shared" si="170"/>
        <v>12.201599999999999</v>
      </c>
      <c r="Z329" s="29">
        <f t="shared" si="164"/>
        <v>100.05311999999999</v>
      </c>
    </row>
    <row r="330" spans="1:26" x14ac:dyDescent="0.25">
      <c r="A330" s="25">
        <f t="shared" si="149"/>
        <v>328</v>
      </c>
      <c r="B330" s="25" t="s">
        <v>42</v>
      </c>
      <c r="C330" s="4" t="s">
        <v>35</v>
      </c>
      <c r="D330" s="25" t="s">
        <v>232</v>
      </c>
      <c r="E330" s="25" t="s">
        <v>203</v>
      </c>
      <c r="F330" s="25" t="s">
        <v>246</v>
      </c>
      <c r="G330" s="25" t="s">
        <v>204</v>
      </c>
      <c r="H330" s="25" t="s">
        <v>197</v>
      </c>
      <c r="I330" s="25" t="str">
        <f t="shared" si="148"/>
        <v>Paid Middle</v>
      </c>
      <c r="J330" s="25" t="str">
        <f t="shared" si="162"/>
        <v>PM</v>
      </c>
      <c r="K330" s="25" t="s">
        <v>3</v>
      </c>
      <c r="L330" s="25" t="s">
        <v>8</v>
      </c>
      <c r="M330" s="25" t="str">
        <f t="shared" si="165"/>
        <v>Kiosk Large</v>
      </c>
      <c r="N330" s="25" t="str">
        <f t="shared" si="163"/>
        <v>KL</v>
      </c>
      <c r="O330" s="25" t="s">
        <v>189</v>
      </c>
      <c r="P330" s="25" t="s">
        <v>200</v>
      </c>
      <c r="Q330" s="4" t="str">
        <f t="shared" si="166"/>
        <v>L7-OP-CC-PM-KL-2B</v>
      </c>
      <c r="R330" s="4" t="str">
        <f t="shared" si="167"/>
        <v>PM-KL-2B</v>
      </c>
      <c r="S330" s="26">
        <v>2.5</v>
      </c>
      <c r="T330" s="26">
        <v>3.72</v>
      </c>
      <c r="U330" s="27">
        <f t="shared" si="168"/>
        <v>9.3000000000000007</v>
      </c>
      <c r="V330" s="28">
        <v>0</v>
      </c>
      <c r="W330" s="27">
        <f t="shared" si="169"/>
        <v>9.3000000000000007</v>
      </c>
      <c r="X330" s="29">
        <f t="shared" si="170"/>
        <v>8.1999999999999993</v>
      </c>
      <c r="Y330" s="29">
        <f t="shared" si="170"/>
        <v>12.201599999999999</v>
      </c>
      <c r="Z330" s="29">
        <f t="shared" si="164"/>
        <v>100.05311999999999</v>
      </c>
    </row>
    <row r="331" spans="1:26" x14ac:dyDescent="0.25">
      <c r="A331" s="25">
        <f t="shared" si="149"/>
        <v>329</v>
      </c>
      <c r="B331" s="25" t="s">
        <v>42</v>
      </c>
      <c r="C331" s="4" t="s">
        <v>35</v>
      </c>
      <c r="D331" s="25" t="s">
        <v>232</v>
      </c>
      <c r="E331" s="25" t="s">
        <v>203</v>
      </c>
      <c r="F331" s="25" t="s">
        <v>246</v>
      </c>
      <c r="G331" s="25" t="s">
        <v>204</v>
      </c>
      <c r="H331" s="25" t="s">
        <v>197</v>
      </c>
      <c r="I331" s="25" t="str">
        <f t="shared" ref="I331:I394" si="171">G331&amp;" "&amp;H331</f>
        <v>Paid Middle</v>
      </c>
      <c r="J331" s="25" t="str">
        <f t="shared" si="162"/>
        <v>PM</v>
      </c>
      <c r="K331" s="25" t="s">
        <v>3</v>
      </c>
      <c r="L331" s="25" t="s">
        <v>8</v>
      </c>
      <c r="M331" s="25" t="str">
        <f t="shared" si="165"/>
        <v>Kiosk Large</v>
      </c>
      <c r="N331" s="25" t="str">
        <f t="shared" si="163"/>
        <v>KL</v>
      </c>
      <c r="O331" s="25" t="s">
        <v>192</v>
      </c>
      <c r="P331" s="25" t="s">
        <v>201</v>
      </c>
      <c r="Q331" s="4" t="str">
        <f t="shared" si="166"/>
        <v>L7-OP-CC-PM-KL-2A+B</v>
      </c>
      <c r="R331" s="4" t="str">
        <f t="shared" si="167"/>
        <v>PM-KL-2A+B</v>
      </c>
      <c r="S331" s="26">
        <v>2.5</v>
      </c>
      <c r="T331" s="26">
        <f>3.72*2</f>
        <v>7.44</v>
      </c>
      <c r="U331" s="27">
        <f t="shared" si="168"/>
        <v>18.600000000000001</v>
      </c>
      <c r="V331" s="28">
        <v>0</v>
      </c>
      <c r="W331" s="27">
        <f t="shared" si="169"/>
        <v>18.600000000000001</v>
      </c>
      <c r="X331" s="29">
        <f t="shared" si="170"/>
        <v>8.1999999999999993</v>
      </c>
      <c r="Y331" s="29">
        <f t="shared" si="170"/>
        <v>24.403199999999998</v>
      </c>
      <c r="Z331" s="29">
        <f t="shared" si="164"/>
        <v>200.10623999999999</v>
      </c>
    </row>
    <row r="332" spans="1:26" x14ac:dyDescent="0.25">
      <c r="A332" s="25">
        <f t="shared" ref="A332:A395" si="172">A331+1</f>
        <v>330</v>
      </c>
      <c r="B332" s="25" t="s">
        <v>42</v>
      </c>
      <c r="C332" s="4" t="s">
        <v>35</v>
      </c>
      <c r="D332" s="25" t="s">
        <v>232</v>
      </c>
      <c r="E332" s="25" t="s">
        <v>203</v>
      </c>
      <c r="F332" s="25" t="s">
        <v>246</v>
      </c>
      <c r="G332" s="25" t="s">
        <v>204</v>
      </c>
      <c r="H332" s="25" t="s">
        <v>197</v>
      </c>
      <c r="I332" s="25" t="str">
        <f t="shared" si="171"/>
        <v>Paid Middle</v>
      </c>
      <c r="J332" s="25" t="str">
        <f t="shared" si="162"/>
        <v>PM</v>
      </c>
      <c r="K332" s="25" t="s">
        <v>3</v>
      </c>
      <c r="L332" s="25" t="s">
        <v>8</v>
      </c>
      <c r="M332" s="25" t="str">
        <f t="shared" si="165"/>
        <v>Kiosk Large</v>
      </c>
      <c r="N332" s="25" t="str">
        <f t="shared" si="163"/>
        <v>KL</v>
      </c>
      <c r="O332" s="25" t="s">
        <v>189</v>
      </c>
      <c r="P332" s="25" t="s">
        <v>205</v>
      </c>
      <c r="Q332" s="4" t="str">
        <f t="shared" si="166"/>
        <v>L7-OP-CC-PM-KL-3A</v>
      </c>
      <c r="R332" s="4" t="str">
        <f t="shared" si="167"/>
        <v>PM-KL-3A</v>
      </c>
      <c r="S332" s="26">
        <v>2.5</v>
      </c>
      <c r="T332" s="26">
        <v>3.72</v>
      </c>
      <c r="U332" s="27">
        <f t="shared" si="168"/>
        <v>9.3000000000000007</v>
      </c>
      <c r="V332" s="28">
        <v>0</v>
      </c>
      <c r="W332" s="27">
        <f t="shared" si="169"/>
        <v>9.3000000000000007</v>
      </c>
      <c r="X332" s="29">
        <f t="shared" si="170"/>
        <v>8.1999999999999993</v>
      </c>
      <c r="Y332" s="29">
        <f t="shared" si="170"/>
        <v>12.201599999999999</v>
      </c>
      <c r="Z332" s="29">
        <f t="shared" si="164"/>
        <v>100.05311999999999</v>
      </c>
    </row>
    <row r="333" spans="1:26" x14ac:dyDescent="0.25">
      <c r="A333" s="25">
        <f t="shared" si="172"/>
        <v>331</v>
      </c>
      <c r="B333" s="25" t="s">
        <v>42</v>
      </c>
      <c r="C333" s="4" t="s">
        <v>35</v>
      </c>
      <c r="D333" s="25" t="s">
        <v>232</v>
      </c>
      <c r="E333" s="25" t="s">
        <v>203</v>
      </c>
      <c r="F333" s="25" t="s">
        <v>246</v>
      </c>
      <c r="G333" s="25" t="s">
        <v>204</v>
      </c>
      <c r="H333" s="25" t="s">
        <v>197</v>
      </c>
      <c r="I333" s="25" t="str">
        <f t="shared" si="171"/>
        <v>Paid Middle</v>
      </c>
      <c r="J333" s="25" t="str">
        <f t="shared" si="162"/>
        <v>PM</v>
      </c>
      <c r="K333" s="25" t="s">
        <v>3</v>
      </c>
      <c r="L333" s="25" t="s">
        <v>8</v>
      </c>
      <c r="M333" s="25" t="str">
        <f t="shared" si="165"/>
        <v>Kiosk Large</v>
      </c>
      <c r="N333" s="25" t="str">
        <f t="shared" si="163"/>
        <v>KL</v>
      </c>
      <c r="O333" s="25" t="s">
        <v>189</v>
      </c>
      <c r="P333" s="25" t="s">
        <v>206</v>
      </c>
      <c r="Q333" s="4" t="str">
        <f t="shared" si="166"/>
        <v>L7-OP-CC-PM-KL-3B</v>
      </c>
      <c r="R333" s="4" t="str">
        <f t="shared" si="167"/>
        <v>PM-KL-3B</v>
      </c>
      <c r="S333" s="26">
        <v>2.5</v>
      </c>
      <c r="T333" s="26">
        <v>3.72</v>
      </c>
      <c r="U333" s="27">
        <f t="shared" si="168"/>
        <v>9.3000000000000007</v>
      </c>
      <c r="V333" s="28">
        <v>0</v>
      </c>
      <c r="W333" s="27">
        <f t="shared" si="169"/>
        <v>9.3000000000000007</v>
      </c>
      <c r="X333" s="29">
        <f t="shared" si="170"/>
        <v>8.1999999999999993</v>
      </c>
      <c r="Y333" s="29">
        <f t="shared" si="170"/>
        <v>12.201599999999999</v>
      </c>
      <c r="Z333" s="29">
        <f t="shared" si="164"/>
        <v>100.05311999999999</v>
      </c>
    </row>
    <row r="334" spans="1:26" x14ac:dyDescent="0.25">
      <c r="A334" s="25">
        <f t="shared" si="172"/>
        <v>332</v>
      </c>
      <c r="B334" s="25" t="s">
        <v>42</v>
      </c>
      <c r="C334" s="4" t="s">
        <v>35</v>
      </c>
      <c r="D334" s="25" t="s">
        <v>232</v>
      </c>
      <c r="E334" s="25" t="s">
        <v>203</v>
      </c>
      <c r="F334" s="25" t="s">
        <v>246</v>
      </c>
      <c r="G334" s="25" t="s">
        <v>204</v>
      </c>
      <c r="H334" s="25" t="s">
        <v>197</v>
      </c>
      <c r="I334" s="25" t="str">
        <f t="shared" si="171"/>
        <v>Paid Middle</v>
      </c>
      <c r="J334" s="25" t="str">
        <f t="shared" si="162"/>
        <v>PM</v>
      </c>
      <c r="K334" s="25" t="s">
        <v>3</v>
      </c>
      <c r="L334" s="25" t="s">
        <v>8</v>
      </c>
      <c r="M334" s="25" t="str">
        <f t="shared" si="165"/>
        <v>Kiosk Large</v>
      </c>
      <c r="N334" s="25" t="str">
        <f t="shared" si="163"/>
        <v>KL</v>
      </c>
      <c r="O334" s="25" t="s">
        <v>192</v>
      </c>
      <c r="P334" s="25" t="s">
        <v>208</v>
      </c>
      <c r="Q334" s="4" t="str">
        <f t="shared" si="166"/>
        <v>L7-OP-CC-PM-KL-3A+B</v>
      </c>
      <c r="R334" s="4" t="str">
        <f t="shared" si="167"/>
        <v>PM-KL-3A+B</v>
      </c>
      <c r="S334" s="26">
        <v>2.5</v>
      </c>
      <c r="T334" s="26">
        <f>3.72*2</f>
        <v>7.44</v>
      </c>
      <c r="U334" s="27">
        <f t="shared" si="168"/>
        <v>18.600000000000001</v>
      </c>
      <c r="V334" s="28">
        <v>0</v>
      </c>
      <c r="W334" s="27">
        <f t="shared" si="169"/>
        <v>18.600000000000001</v>
      </c>
      <c r="X334" s="29">
        <f t="shared" si="170"/>
        <v>8.1999999999999993</v>
      </c>
      <c r="Y334" s="29">
        <f t="shared" si="170"/>
        <v>24.403199999999998</v>
      </c>
      <c r="Z334" s="29">
        <f t="shared" si="164"/>
        <v>200.10623999999999</v>
      </c>
    </row>
    <row r="335" spans="1:26" x14ac:dyDescent="0.25">
      <c r="A335" s="25">
        <f t="shared" si="172"/>
        <v>333</v>
      </c>
      <c r="B335" s="25" t="s">
        <v>42</v>
      </c>
      <c r="C335" s="4" t="s">
        <v>35</v>
      </c>
      <c r="D335" s="25" t="s">
        <v>232</v>
      </c>
      <c r="E335" s="25" t="s">
        <v>203</v>
      </c>
      <c r="F335" s="25" t="s">
        <v>246</v>
      </c>
      <c r="G335" s="25" t="s">
        <v>204</v>
      </c>
      <c r="H335" s="25" t="s">
        <v>197</v>
      </c>
      <c r="I335" s="25" t="str">
        <f t="shared" si="171"/>
        <v>Paid Middle</v>
      </c>
      <c r="J335" s="25" t="str">
        <f t="shared" si="162"/>
        <v>PM</v>
      </c>
      <c r="K335" s="25" t="s">
        <v>3</v>
      </c>
      <c r="L335" s="25" t="s">
        <v>9</v>
      </c>
      <c r="M335" s="25" t="str">
        <f>K335&amp;" "&amp;L335</f>
        <v>Kiosk Medium</v>
      </c>
      <c r="N335" s="25" t="str">
        <f t="shared" si="163"/>
        <v>KM</v>
      </c>
      <c r="O335" s="25" t="s">
        <v>189</v>
      </c>
      <c r="P335" s="25" t="s">
        <v>190</v>
      </c>
      <c r="Q335" s="4" t="str">
        <f>B335&amp;"-"&amp;D335&amp;"-"&amp;F335&amp;"-"&amp;J335&amp;"-"&amp;N335&amp;"-"&amp;P335</f>
        <v>L7-OP-CC-PM-KM-1A</v>
      </c>
      <c r="R335" s="4" t="str">
        <f t="shared" si="167"/>
        <v>PM-KM-1A</v>
      </c>
      <c r="S335" s="26">
        <v>2.5</v>
      </c>
      <c r="T335" s="26">
        <v>1.86</v>
      </c>
      <c r="U335" s="27">
        <f>S335*T335</f>
        <v>4.6500000000000004</v>
      </c>
      <c r="V335" s="28">
        <v>0</v>
      </c>
      <c r="W335" s="27">
        <f>U335-V335</f>
        <v>4.6500000000000004</v>
      </c>
      <c r="X335" s="29">
        <f t="shared" si="170"/>
        <v>8.1999999999999993</v>
      </c>
      <c r="Y335" s="29">
        <f t="shared" si="170"/>
        <v>6.1007999999999996</v>
      </c>
      <c r="Z335" s="29">
        <f t="shared" si="164"/>
        <v>50.026559999999996</v>
      </c>
    </row>
    <row r="336" spans="1:26" x14ac:dyDescent="0.25">
      <c r="A336" s="25">
        <f t="shared" si="172"/>
        <v>334</v>
      </c>
      <c r="B336" s="25" t="s">
        <v>42</v>
      </c>
      <c r="C336" s="4" t="s">
        <v>35</v>
      </c>
      <c r="D336" s="25" t="s">
        <v>232</v>
      </c>
      <c r="E336" s="25" t="s">
        <v>203</v>
      </c>
      <c r="F336" s="25" t="s">
        <v>246</v>
      </c>
      <c r="G336" s="25" t="s">
        <v>204</v>
      </c>
      <c r="H336" s="25" t="s">
        <v>197</v>
      </c>
      <c r="I336" s="25" t="str">
        <f t="shared" si="171"/>
        <v>Paid Middle</v>
      </c>
      <c r="J336" s="25" t="str">
        <f t="shared" si="162"/>
        <v>PM</v>
      </c>
      <c r="K336" s="25" t="s">
        <v>3</v>
      </c>
      <c r="L336" s="25" t="s">
        <v>9</v>
      </c>
      <c r="M336" s="25" t="str">
        <f>K336&amp;" "&amp;L336</f>
        <v>Kiosk Medium</v>
      </c>
      <c r="N336" s="25" t="str">
        <f t="shared" si="163"/>
        <v>KM</v>
      </c>
      <c r="O336" s="25" t="s">
        <v>189</v>
      </c>
      <c r="P336" s="25" t="s">
        <v>191</v>
      </c>
      <c r="Q336" s="4" t="str">
        <f>B336&amp;"-"&amp;D336&amp;"-"&amp;F336&amp;"-"&amp;J336&amp;"-"&amp;N336&amp;"-"&amp;P336</f>
        <v>L7-OP-CC-PM-KM-1B</v>
      </c>
      <c r="R336" s="4" t="str">
        <f t="shared" si="167"/>
        <v>PM-KM-1B</v>
      </c>
      <c r="S336" s="26">
        <v>2.5</v>
      </c>
      <c r="T336" s="26">
        <v>1.86</v>
      </c>
      <c r="U336" s="27">
        <f>S336*T336</f>
        <v>4.6500000000000004</v>
      </c>
      <c r="V336" s="28">
        <v>0</v>
      </c>
      <c r="W336" s="27">
        <f>U336-V336</f>
        <v>4.6500000000000004</v>
      </c>
      <c r="X336" s="29">
        <f t="shared" si="170"/>
        <v>8.1999999999999993</v>
      </c>
      <c r="Y336" s="29">
        <f t="shared" si="170"/>
        <v>6.1007999999999996</v>
      </c>
      <c r="Z336" s="29">
        <f t="shared" si="164"/>
        <v>50.026559999999996</v>
      </c>
    </row>
    <row r="337" spans="1:26" x14ac:dyDescent="0.25">
      <c r="A337" s="25">
        <f t="shared" si="172"/>
        <v>335</v>
      </c>
      <c r="B337" s="25" t="s">
        <v>42</v>
      </c>
      <c r="C337" s="4" t="s">
        <v>35</v>
      </c>
      <c r="D337" s="25" t="s">
        <v>232</v>
      </c>
      <c r="E337" s="25" t="s">
        <v>203</v>
      </c>
      <c r="F337" s="25" t="s">
        <v>246</v>
      </c>
      <c r="G337" s="25" t="s">
        <v>204</v>
      </c>
      <c r="H337" s="25" t="s">
        <v>197</v>
      </c>
      <c r="I337" s="25" t="str">
        <f t="shared" si="171"/>
        <v>Paid Middle</v>
      </c>
      <c r="J337" s="25" t="str">
        <f t="shared" si="162"/>
        <v>PM</v>
      </c>
      <c r="K337" s="25" t="s">
        <v>3</v>
      </c>
      <c r="L337" s="25" t="s">
        <v>9</v>
      </c>
      <c r="M337" s="25" t="str">
        <f>K337&amp;" "&amp;L337</f>
        <v>Kiosk Medium</v>
      </c>
      <c r="N337" s="25" t="str">
        <f t="shared" si="163"/>
        <v>KM</v>
      </c>
      <c r="O337" s="25" t="s">
        <v>189</v>
      </c>
      <c r="P337" s="25" t="s">
        <v>194</v>
      </c>
      <c r="Q337" s="4" t="str">
        <f>B337&amp;"-"&amp;D337&amp;"-"&amp;F337&amp;"-"&amp;J337&amp;"-"&amp;N337&amp;"-"&amp;P337</f>
        <v>L7-OP-CC-PM-KM-1C</v>
      </c>
      <c r="R337" s="4" t="str">
        <f t="shared" si="167"/>
        <v>PM-KM-1C</v>
      </c>
      <c r="S337" s="26">
        <v>2.5</v>
      </c>
      <c r="T337" s="26">
        <v>1.86</v>
      </c>
      <c r="U337" s="27">
        <f>S337*T337</f>
        <v>4.6500000000000004</v>
      </c>
      <c r="V337" s="28">
        <v>0</v>
      </c>
      <c r="W337" s="27">
        <f>U337-V337</f>
        <v>4.6500000000000004</v>
      </c>
      <c r="X337" s="29">
        <f t="shared" si="170"/>
        <v>8.1999999999999993</v>
      </c>
      <c r="Y337" s="29">
        <f t="shared" si="170"/>
        <v>6.1007999999999996</v>
      </c>
      <c r="Z337" s="29">
        <f t="shared" si="164"/>
        <v>50.026559999999996</v>
      </c>
    </row>
    <row r="338" spans="1:26" x14ac:dyDescent="0.25">
      <c r="A338" s="25">
        <f t="shared" si="172"/>
        <v>336</v>
      </c>
      <c r="B338" s="25" t="s">
        <v>42</v>
      </c>
      <c r="C338" s="4" t="s">
        <v>35</v>
      </c>
      <c r="D338" s="25" t="s">
        <v>232</v>
      </c>
      <c r="E338" s="25" t="s">
        <v>203</v>
      </c>
      <c r="F338" s="25" t="s">
        <v>246</v>
      </c>
      <c r="G338" s="25" t="s">
        <v>204</v>
      </c>
      <c r="H338" s="25" t="s">
        <v>197</v>
      </c>
      <c r="I338" s="25" t="str">
        <f t="shared" si="171"/>
        <v>Paid Middle</v>
      </c>
      <c r="J338" s="25" t="str">
        <f t="shared" si="162"/>
        <v>PM</v>
      </c>
      <c r="K338" s="25" t="s">
        <v>3</v>
      </c>
      <c r="L338" s="25" t="s">
        <v>9</v>
      </c>
      <c r="M338" s="25" t="str">
        <f>K338&amp;" "&amp;L338</f>
        <v>Kiosk Medium</v>
      </c>
      <c r="N338" s="25" t="str">
        <f t="shared" si="163"/>
        <v>KM</v>
      </c>
      <c r="O338" s="25" t="s">
        <v>189</v>
      </c>
      <c r="P338" s="25" t="s">
        <v>195</v>
      </c>
      <c r="Q338" s="4" t="str">
        <f>B338&amp;"-"&amp;D338&amp;"-"&amp;F338&amp;"-"&amp;J338&amp;"-"&amp;N338&amp;"-"&amp;P338</f>
        <v>L7-OP-CC-PM-KM-1D</v>
      </c>
      <c r="R338" s="4" t="str">
        <f t="shared" si="167"/>
        <v>PM-KM-1D</v>
      </c>
      <c r="S338" s="26">
        <v>2.5</v>
      </c>
      <c r="T338" s="26">
        <v>1.86</v>
      </c>
      <c r="U338" s="27">
        <f>S338*T338</f>
        <v>4.6500000000000004</v>
      </c>
      <c r="V338" s="28">
        <v>0</v>
      </c>
      <c r="W338" s="27">
        <f>U338-V338</f>
        <v>4.6500000000000004</v>
      </c>
      <c r="X338" s="29">
        <f t="shared" si="170"/>
        <v>8.1999999999999993</v>
      </c>
      <c r="Y338" s="29">
        <f t="shared" si="170"/>
        <v>6.1007999999999996</v>
      </c>
      <c r="Z338" s="29">
        <f t="shared" si="164"/>
        <v>50.026559999999996</v>
      </c>
    </row>
    <row r="339" spans="1:26" x14ac:dyDescent="0.25">
      <c r="A339" s="25">
        <f t="shared" si="172"/>
        <v>337</v>
      </c>
      <c r="B339" s="25" t="s">
        <v>42</v>
      </c>
      <c r="C339" s="4" t="s">
        <v>35</v>
      </c>
      <c r="D339" s="25" t="s">
        <v>232</v>
      </c>
      <c r="E339" s="25" t="s">
        <v>203</v>
      </c>
      <c r="F339" s="25" t="s">
        <v>246</v>
      </c>
      <c r="G339" s="25" t="s">
        <v>204</v>
      </c>
      <c r="H339" s="25" t="s">
        <v>197</v>
      </c>
      <c r="I339" s="25" t="str">
        <f t="shared" si="171"/>
        <v>Paid Middle</v>
      </c>
      <c r="J339" s="25" t="str">
        <f t="shared" si="162"/>
        <v>PM</v>
      </c>
      <c r="K339" s="25" t="s">
        <v>3</v>
      </c>
      <c r="L339" s="25" t="s">
        <v>8</v>
      </c>
      <c r="M339" s="25" t="str">
        <f>K339&amp;" "&amp;L339</f>
        <v>Kiosk Large</v>
      </c>
      <c r="N339" s="25" t="str">
        <f t="shared" si="163"/>
        <v>KL</v>
      </c>
      <c r="O339" s="25" t="s">
        <v>189</v>
      </c>
      <c r="P339" s="25" t="s">
        <v>196</v>
      </c>
      <c r="Q339" s="4" t="str">
        <f>B339&amp;"-"&amp;D339&amp;"-"&amp;F339&amp;"-"&amp;J339&amp;"-"&amp;N339&amp;"-"&amp;P339</f>
        <v>L7-OP-CC-PM-KL-1AtoD</v>
      </c>
      <c r="R339" s="4" t="str">
        <f t="shared" si="167"/>
        <v>PM-KL-1AtoD</v>
      </c>
      <c r="S339" s="26">
        <v>2.5</v>
      </c>
      <c r="T339" s="26">
        <f>1.86*4</f>
        <v>7.44</v>
      </c>
      <c r="U339" s="27">
        <f>S339*T339</f>
        <v>18.600000000000001</v>
      </c>
      <c r="V339" s="28">
        <v>0</v>
      </c>
      <c r="W339" s="27">
        <f>U339-V339</f>
        <v>18.600000000000001</v>
      </c>
      <c r="X339" s="29">
        <f t="shared" si="170"/>
        <v>8.1999999999999993</v>
      </c>
      <c r="Y339" s="29">
        <f t="shared" si="170"/>
        <v>24.403199999999998</v>
      </c>
      <c r="Z339" s="29">
        <f t="shared" si="164"/>
        <v>200.10623999999999</v>
      </c>
    </row>
    <row r="340" spans="1:26" x14ac:dyDescent="0.25">
      <c r="A340" s="25">
        <f t="shared" si="172"/>
        <v>338</v>
      </c>
      <c r="B340" s="25" t="s">
        <v>42</v>
      </c>
      <c r="C340" s="4" t="s">
        <v>35</v>
      </c>
      <c r="D340" s="25" t="s">
        <v>232</v>
      </c>
      <c r="E340" s="25" t="s">
        <v>203</v>
      </c>
      <c r="F340" s="25" t="s">
        <v>246</v>
      </c>
      <c r="G340" s="25" t="s">
        <v>204</v>
      </c>
      <c r="H340" s="25" t="s">
        <v>197</v>
      </c>
      <c r="I340" s="25" t="str">
        <f t="shared" si="171"/>
        <v>Paid Middle</v>
      </c>
      <c r="J340" s="25" t="str">
        <f t="shared" si="162"/>
        <v>PM</v>
      </c>
      <c r="K340" s="25" t="s">
        <v>3</v>
      </c>
      <c r="L340" s="25" t="s">
        <v>8</v>
      </c>
      <c r="M340" s="25" t="str">
        <f t="shared" si="165"/>
        <v>Kiosk Large</v>
      </c>
      <c r="N340" s="25" t="str">
        <f t="shared" si="163"/>
        <v>KL</v>
      </c>
      <c r="O340" s="25" t="s">
        <v>189</v>
      </c>
      <c r="P340" s="25" t="s">
        <v>209</v>
      </c>
      <c r="Q340" s="4" t="str">
        <f t="shared" si="166"/>
        <v>L7-OP-CC-PM-KL-4A</v>
      </c>
      <c r="R340" s="4" t="str">
        <f t="shared" si="167"/>
        <v>PM-KL-4A</v>
      </c>
      <c r="S340" s="26">
        <v>2.5</v>
      </c>
      <c r="T340" s="26">
        <v>3.72</v>
      </c>
      <c r="U340" s="27">
        <f t="shared" si="168"/>
        <v>9.3000000000000007</v>
      </c>
      <c r="V340" s="28">
        <v>0</v>
      </c>
      <c r="W340" s="27">
        <f t="shared" si="169"/>
        <v>9.3000000000000007</v>
      </c>
      <c r="X340" s="29">
        <f t="shared" si="170"/>
        <v>8.1999999999999993</v>
      </c>
      <c r="Y340" s="29">
        <f t="shared" si="170"/>
        <v>12.201599999999999</v>
      </c>
      <c r="Z340" s="29">
        <f t="shared" si="164"/>
        <v>100.05311999999999</v>
      </c>
    </row>
    <row r="341" spans="1:26" x14ac:dyDescent="0.25">
      <c r="A341" s="25">
        <f t="shared" si="172"/>
        <v>339</v>
      </c>
      <c r="B341" s="25" t="s">
        <v>42</v>
      </c>
      <c r="C341" s="4" t="s">
        <v>35</v>
      </c>
      <c r="D341" s="25" t="s">
        <v>232</v>
      </c>
      <c r="E341" s="25" t="s">
        <v>203</v>
      </c>
      <c r="F341" s="25" t="s">
        <v>246</v>
      </c>
      <c r="G341" s="25" t="s">
        <v>204</v>
      </c>
      <c r="H341" s="25" t="s">
        <v>197</v>
      </c>
      <c r="I341" s="25" t="str">
        <f t="shared" si="171"/>
        <v>Paid Middle</v>
      </c>
      <c r="J341" s="25" t="str">
        <f t="shared" si="162"/>
        <v>PM</v>
      </c>
      <c r="K341" s="25" t="s">
        <v>3</v>
      </c>
      <c r="L341" s="25" t="s">
        <v>8</v>
      </c>
      <c r="M341" s="25" t="str">
        <f t="shared" si="165"/>
        <v>Kiosk Large</v>
      </c>
      <c r="N341" s="25" t="str">
        <f t="shared" si="163"/>
        <v>KL</v>
      </c>
      <c r="O341" s="25" t="s">
        <v>189</v>
      </c>
      <c r="P341" s="25" t="s">
        <v>210</v>
      </c>
      <c r="Q341" s="4" t="str">
        <f t="shared" si="166"/>
        <v>L7-OP-CC-PM-KL-4B</v>
      </c>
      <c r="R341" s="4" t="str">
        <f t="shared" si="167"/>
        <v>PM-KL-4B</v>
      </c>
      <c r="S341" s="26">
        <v>2.5</v>
      </c>
      <c r="T341" s="26">
        <v>3.72</v>
      </c>
      <c r="U341" s="27">
        <f t="shared" si="168"/>
        <v>9.3000000000000007</v>
      </c>
      <c r="V341" s="28">
        <v>0</v>
      </c>
      <c r="W341" s="27">
        <f t="shared" si="169"/>
        <v>9.3000000000000007</v>
      </c>
      <c r="X341" s="29">
        <f t="shared" si="170"/>
        <v>8.1999999999999993</v>
      </c>
      <c r="Y341" s="29">
        <f t="shared" si="170"/>
        <v>12.201599999999999</v>
      </c>
      <c r="Z341" s="29">
        <f t="shared" si="164"/>
        <v>100.05311999999999</v>
      </c>
    </row>
    <row r="342" spans="1:26" x14ac:dyDescent="0.25">
      <c r="A342" s="25">
        <f t="shared" si="172"/>
        <v>340</v>
      </c>
      <c r="B342" s="25" t="s">
        <v>42</v>
      </c>
      <c r="C342" s="4" t="s">
        <v>35</v>
      </c>
      <c r="D342" s="25" t="s">
        <v>232</v>
      </c>
      <c r="E342" s="25" t="s">
        <v>203</v>
      </c>
      <c r="F342" s="25" t="s">
        <v>246</v>
      </c>
      <c r="G342" s="25" t="s">
        <v>204</v>
      </c>
      <c r="H342" s="25" t="s">
        <v>197</v>
      </c>
      <c r="I342" s="25" t="str">
        <f t="shared" si="171"/>
        <v>Paid Middle</v>
      </c>
      <c r="J342" s="25" t="str">
        <f t="shared" si="162"/>
        <v>PM</v>
      </c>
      <c r="K342" s="25" t="s">
        <v>3</v>
      </c>
      <c r="L342" s="25" t="s">
        <v>8</v>
      </c>
      <c r="M342" s="25" t="str">
        <f t="shared" si="165"/>
        <v>Kiosk Large</v>
      </c>
      <c r="N342" s="25" t="str">
        <f t="shared" si="163"/>
        <v>KL</v>
      </c>
      <c r="O342" s="25" t="s">
        <v>192</v>
      </c>
      <c r="P342" s="25" t="s">
        <v>211</v>
      </c>
      <c r="Q342" s="4" t="str">
        <f t="shared" si="166"/>
        <v>L7-OP-CC-PM-KL-4A+B</v>
      </c>
      <c r="R342" s="4" t="str">
        <f t="shared" si="167"/>
        <v>PM-KL-4A+B</v>
      </c>
      <c r="S342" s="26">
        <v>2.5</v>
      </c>
      <c r="T342" s="26">
        <f>3.72*2</f>
        <v>7.44</v>
      </c>
      <c r="U342" s="27">
        <f t="shared" si="168"/>
        <v>18.600000000000001</v>
      </c>
      <c r="V342" s="28">
        <v>0</v>
      </c>
      <c r="W342" s="27">
        <f t="shared" si="169"/>
        <v>18.600000000000001</v>
      </c>
      <c r="X342" s="29">
        <f t="shared" si="170"/>
        <v>8.1999999999999993</v>
      </c>
      <c r="Y342" s="29">
        <f t="shared" si="170"/>
        <v>24.403199999999998</v>
      </c>
      <c r="Z342" s="29">
        <f t="shared" si="164"/>
        <v>200.10623999999999</v>
      </c>
    </row>
    <row r="343" spans="1:26" x14ac:dyDescent="0.25">
      <c r="A343" s="19">
        <f t="shared" si="172"/>
        <v>341</v>
      </c>
      <c r="B343" s="19" t="s">
        <v>42</v>
      </c>
      <c r="C343" s="20" t="s">
        <v>35</v>
      </c>
      <c r="D343" s="19" t="s">
        <v>232</v>
      </c>
      <c r="E343" s="19" t="s">
        <v>203</v>
      </c>
      <c r="F343" s="19" t="s">
        <v>246</v>
      </c>
      <c r="G343" s="19" t="s">
        <v>187</v>
      </c>
      <c r="H343" s="19" t="s">
        <v>198</v>
      </c>
      <c r="I343" s="19" t="str">
        <f t="shared" si="171"/>
        <v>Unpaid South</v>
      </c>
      <c r="J343" s="19" t="str">
        <f t="shared" si="162"/>
        <v>US</v>
      </c>
      <c r="K343" s="19" t="s">
        <v>3</v>
      </c>
      <c r="L343" s="19" t="s">
        <v>8</v>
      </c>
      <c r="M343" s="19" t="str">
        <f t="shared" si="165"/>
        <v>Kiosk Large</v>
      </c>
      <c r="N343" s="19" t="str">
        <f t="shared" si="163"/>
        <v>KL</v>
      </c>
      <c r="O343" s="19" t="s">
        <v>189</v>
      </c>
      <c r="P343" s="19">
        <v>1</v>
      </c>
      <c r="Q343" s="20" t="str">
        <f t="shared" si="166"/>
        <v>L7-OP-CC-US-KL-1</v>
      </c>
      <c r="R343" s="20" t="str">
        <f t="shared" si="167"/>
        <v>US-KL-1</v>
      </c>
      <c r="S343" s="21">
        <v>2</v>
      </c>
      <c r="T343" s="21">
        <v>3</v>
      </c>
      <c r="U343" s="22">
        <f t="shared" si="168"/>
        <v>6</v>
      </c>
      <c r="V343" s="23">
        <v>0</v>
      </c>
      <c r="W343" s="22">
        <f t="shared" si="169"/>
        <v>6</v>
      </c>
      <c r="X343" s="24">
        <f t="shared" si="170"/>
        <v>6.56</v>
      </c>
      <c r="Y343" s="24">
        <f t="shared" si="170"/>
        <v>9.84</v>
      </c>
      <c r="Z343" s="24">
        <f t="shared" si="164"/>
        <v>64.550399999999996</v>
      </c>
    </row>
    <row r="344" spans="1:26" x14ac:dyDescent="0.25">
      <c r="A344" s="19">
        <f t="shared" si="172"/>
        <v>342</v>
      </c>
      <c r="B344" s="19" t="s">
        <v>42</v>
      </c>
      <c r="C344" s="20" t="s">
        <v>35</v>
      </c>
      <c r="D344" s="19" t="s">
        <v>232</v>
      </c>
      <c r="E344" s="19" t="s">
        <v>203</v>
      </c>
      <c r="F344" s="19" t="s">
        <v>246</v>
      </c>
      <c r="G344" s="19" t="s">
        <v>187</v>
      </c>
      <c r="H344" s="19" t="s">
        <v>198</v>
      </c>
      <c r="I344" s="19" t="str">
        <f t="shared" si="171"/>
        <v>Unpaid South</v>
      </c>
      <c r="J344" s="19" t="str">
        <f t="shared" si="162"/>
        <v>US</v>
      </c>
      <c r="K344" s="19" t="s">
        <v>3</v>
      </c>
      <c r="L344" s="19" t="s">
        <v>8</v>
      </c>
      <c r="M344" s="19" t="str">
        <f t="shared" si="165"/>
        <v>Kiosk Large</v>
      </c>
      <c r="N344" s="19" t="str">
        <f t="shared" si="163"/>
        <v>KL</v>
      </c>
      <c r="O344" s="19" t="s">
        <v>189</v>
      </c>
      <c r="P344" s="19">
        <v>2</v>
      </c>
      <c r="Q344" s="20" t="str">
        <f t="shared" si="166"/>
        <v>L7-OP-CC-US-KL-2</v>
      </c>
      <c r="R344" s="20" t="str">
        <f t="shared" si="167"/>
        <v>US-KL-2</v>
      </c>
      <c r="S344" s="21">
        <v>1.95</v>
      </c>
      <c r="T344" s="21">
        <v>3</v>
      </c>
      <c r="U344" s="22">
        <f t="shared" si="168"/>
        <v>5.85</v>
      </c>
      <c r="V344" s="23">
        <v>0</v>
      </c>
      <c r="W344" s="22">
        <f t="shared" si="169"/>
        <v>5.85</v>
      </c>
      <c r="X344" s="24">
        <f t="shared" si="170"/>
        <v>6.3959999999999999</v>
      </c>
      <c r="Y344" s="24">
        <f t="shared" si="170"/>
        <v>9.84</v>
      </c>
      <c r="Z344" s="24">
        <f t="shared" si="164"/>
        <v>62.936639999999983</v>
      </c>
    </row>
    <row r="345" spans="1:26" x14ac:dyDescent="0.25">
      <c r="A345" s="19">
        <f t="shared" si="172"/>
        <v>343</v>
      </c>
      <c r="B345" s="19" t="s">
        <v>42</v>
      </c>
      <c r="C345" s="20" t="s">
        <v>35</v>
      </c>
      <c r="D345" s="19" t="s">
        <v>232</v>
      </c>
      <c r="E345" s="19" t="s">
        <v>203</v>
      </c>
      <c r="F345" s="19" t="s">
        <v>246</v>
      </c>
      <c r="G345" s="19" t="s">
        <v>187</v>
      </c>
      <c r="H345" s="19" t="s">
        <v>198</v>
      </c>
      <c r="I345" s="19" t="str">
        <f t="shared" si="171"/>
        <v>Unpaid South</v>
      </c>
      <c r="J345" s="19" t="str">
        <f t="shared" si="162"/>
        <v>US</v>
      </c>
      <c r="K345" s="19" t="s">
        <v>3</v>
      </c>
      <c r="L345" s="19" t="s">
        <v>6</v>
      </c>
      <c r="M345" s="19" t="str">
        <f t="shared" si="165"/>
        <v>Kiosk Small</v>
      </c>
      <c r="N345" s="19" t="str">
        <f t="shared" si="163"/>
        <v>KS</v>
      </c>
      <c r="O345" s="19" t="s">
        <v>189</v>
      </c>
      <c r="P345" s="19" t="s">
        <v>190</v>
      </c>
      <c r="Q345" s="20" t="str">
        <f t="shared" si="166"/>
        <v>L7-OP-CC-US-KS-1A</v>
      </c>
      <c r="R345" s="20" t="str">
        <f t="shared" si="167"/>
        <v>US-KS-1A</v>
      </c>
      <c r="S345" s="21">
        <v>1.5</v>
      </c>
      <c r="T345" s="21">
        <v>1.6</v>
      </c>
      <c r="U345" s="22">
        <f t="shared" si="168"/>
        <v>2.4000000000000004</v>
      </c>
      <c r="V345" s="23">
        <v>0</v>
      </c>
      <c r="W345" s="22">
        <f t="shared" si="169"/>
        <v>2.4000000000000004</v>
      </c>
      <c r="X345" s="24">
        <f t="shared" si="170"/>
        <v>4.92</v>
      </c>
      <c r="Y345" s="24">
        <f t="shared" si="170"/>
        <v>5.2480000000000002</v>
      </c>
      <c r="Z345" s="24">
        <f t="shared" si="164"/>
        <v>25.820159999999998</v>
      </c>
    </row>
    <row r="346" spans="1:26" x14ac:dyDescent="0.25">
      <c r="A346" s="19">
        <f t="shared" si="172"/>
        <v>344</v>
      </c>
      <c r="B346" s="19" t="s">
        <v>42</v>
      </c>
      <c r="C346" s="20" t="s">
        <v>35</v>
      </c>
      <c r="D346" s="19" t="s">
        <v>232</v>
      </c>
      <c r="E346" s="19" t="s">
        <v>203</v>
      </c>
      <c r="F346" s="19" t="s">
        <v>246</v>
      </c>
      <c r="G346" s="19" t="s">
        <v>187</v>
      </c>
      <c r="H346" s="19" t="s">
        <v>198</v>
      </c>
      <c r="I346" s="19" t="str">
        <f t="shared" si="171"/>
        <v>Unpaid South</v>
      </c>
      <c r="J346" s="19" t="str">
        <f t="shared" si="162"/>
        <v>US</v>
      </c>
      <c r="K346" s="19" t="s">
        <v>3</v>
      </c>
      <c r="L346" s="19" t="s">
        <v>6</v>
      </c>
      <c r="M346" s="19" t="str">
        <f t="shared" si="165"/>
        <v>Kiosk Small</v>
      </c>
      <c r="N346" s="19" t="str">
        <f t="shared" si="163"/>
        <v>KS</v>
      </c>
      <c r="O346" s="19" t="s">
        <v>189</v>
      </c>
      <c r="P346" s="19" t="s">
        <v>191</v>
      </c>
      <c r="Q346" s="20" t="str">
        <f t="shared" si="166"/>
        <v>L7-OP-CC-US-KS-1B</v>
      </c>
      <c r="R346" s="20" t="str">
        <f t="shared" si="167"/>
        <v>US-KS-1B</v>
      </c>
      <c r="S346" s="21">
        <v>1.5</v>
      </c>
      <c r="T346" s="21">
        <v>1.6</v>
      </c>
      <c r="U346" s="22">
        <f t="shared" si="168"/>
        <v>2.4000000000000004</v>
      </c>
      <c r="V346" s="23">
        <v>0</v>
      </c>
      <c r="W346" s="22">
        <f t="shared" si="169"/>
        <v>2.4000000000000004</v>
      </c>
      <c r="X346" s="24">
        <f t="shared" si="170"/>
        <v>4.92</v>
      </c>
      <c r="Y346" s="24">
        <f t="shared" si="170"/>
        <v>5.2480000000000002</v>
      </c>
      <c r="Z346" s="24">
        <f t="shared" si="164"/>
        <v>25.820159999999998</v>
      </c>
    </row>
    <row r="347" spans="1:26" x14ac:dyDescent="0.25">
      <c r="A347" s="19">
        <f t="shared" si="172"/>
        <v>345</v>
      </c>
      <c r="B347" s="19" t="s">
        <v>42</v>
      </c>
      <c r="C347" s="20" t="s">
        <v>35</v>
      </c>
      <c r="D347" s="19" t="s">
        <v>232</v>
      </c>
      <c r="E347" s="19" t="s">
        <v>203</v>
      </c>
      <c r="F347" s="19" t="s">
        <v>246</v>
      </c>
      <c r="G347" s="19" t="s">
        <v>187</v>
      </c>
      <c r="H347" s="19" t="s">
        <v>198</v>
      </c>
      <c r="I347" s="19" t="str">
        <f t="shared" si="171"/>
        <v>Unpaid South</v>
      </c>
      <c r="J347" s="19" t="str">
        <f t="shared" si="162"/>
        <v>US</v>
      </c>
      <c r="K347" s="19" t="s">
        <v>3</v>
      </c>
      <c r="L347" s="19" t="s">
        <v>9</v>
      </c>
      <c r="M347" s="19" t="str">
        <f t="shared" si="165"/>
        <v>Kiosk Medium</v>
      </c>
      <c r="N347" s="19" t="str">
        <f t="shared" si="163"/>
        <v>KM</v>
      </c>
      <c r="O347" s="19" t="s">
        <v>192</v>
      </c>
      <c r="P347" s="19" t="s">
        <v>193</v>
      </c>
      <c r="Q347" s="20" t="str">
        <f t="shared" si="166"/>
        <v>L7-OP-CC-US-KM-1A+B</v>
      </c>
      <c r="R347" s="20" t="str">
        <f t="shared" si="167"/>
        <v>US-KM-1A+B</v>
      </c>
      <c r="S347" s="21">
        <v>1.5</v>
      </c>
      <c r="T347" s="21">
        <f>1.6*2</f>
        <v>3.2</v>
      </c>
      <c r="U347" s="22">
        <f t="shared" si="168"/>
        <v>4.8000000000000007</v>
      </c>
      <c r="V347" s="23">
        <v>0</v>
      </c>
      <c r="W347" s="22">
        <f t="shared" si="169"/>
        <v>4.8000000000000007</v>
      </c>
      <c r="X347" s="24">
        <f t="shared" si="170"/>
        <v>4.92</v>
      </c>
      <c r="Y347" s="24">
        <f t="shared" si="170"/>
        <v>10.496</v>
      </c>
      <c r="Z347" s="24">
        <f t="shared" si="164"/>
        <v>51.640319999999996</v>
      </c>
    </row>
    <row r="348" spans="1:26" x14ac:dyDescent="0.25">
      <c r="A348" s="1">
        <f t="shared" si="172"/>
        <v>346</v>
      </c>
      <c r="S348" s="41"/>
      <c r="T348" s="41"/>
      <c r="V348" s="18"/>
    </row>
    <row r="349" spans="1:26" x14ac:dyDescent="0.25">
      <c r="A349" s="19">
        <f t="shared" si="172"/>
        <v>347</v>
      </c>
      <c r="B349" s="19" t="s">
        <v>42</v>
      </c>
      <c r="C349" s="20" t="s">
        <v>39</v>
      </c>
      <c r="D349" s="19" t="s">
        <v>233</v>
      </c>
      <c r="E349" s="19" t="s">
        <v>203</v>
      </c>
      <c r="F349" s="19" t="s">
        <v>246</v>
      </c>
      <c r="G349" s="19" t="s">
        <v>187</v>
      </c>
      <c r="H349" s="19" t="s">
        <v>188</v>
      </c>
      <c r="I349" s="19" t="str">
        <f t="shared" si="171"/>
        <v>Unpaid North</v>
      </c>
      <c r="J349" s="19" t="str">
        <f t="shared" si="162"/>
        <v>UN</v>
      </c>
      <c r="K349" s="19" t="s">
        <v>3</v>
      </c>
      <c r="L349" s="19" t="s">
        <v>8</v>
      </c>
      <c r="M349" s="19" t="str">
        <f t="shared" ref="M349:M376" si="173">K349&amp;" "&amp;L349</f>
        <v>Kiosk Large</v>
      </c>
      <c r="N349" s="19" t="str">
        <f t="shared" si="163"/>
        <v>KL</v>
      </c>
      <c r="O349" s="19" t="s">
        <v>189</v>
      </c>
      <c r="P349" s="19">
        <v>1</v>
      </c>
      <c r="Q349" s="20" t="str">
        <f t="shared" ref="Q349:Q376" si="174">B349&amp;"-"&amp;D349&amp;"-"&amp;F349&amp;"-"&amp;J349&amp;"-"&amp;N349&amp;"-"&amp;P349</f>
        <v>L7-RS-CC-UN-KL-1</v>
      </c>
      <c r="R349" s="20" t="str">
        <f t="shared" ref="R349:R376" si="175">J349&amp;"-"&amp;N349&amp;"-"&amp;P349</f>
        <v>UN-KL-1</v>
      </c>
      <c r="S349" s="21">
        <v>2</v>
      </c>
      <c r="T349" s="21">
        <v>3</v>
      </c>
      <c r="U349" s="22">
        <f t="shared" ref="U349:U376" si="176">S349*T349</f>
        <v>6</v>
      </c>
      <c r="V349" s="23">
        <v>0</v>
      </c>
      <c r="W349" s="22">
        <f t="shared" ref="W349:W376" si="177">U349-V349</f>
        <v>6</v>
      </c>
      <c r="X349" s="24">
        <f t="shared" ref="X349:Y376" si="178">S349*X$1</f>
        <v>6.56</v>
      </c>
      <c r="Y349" s="24">
        <f t="shared" si="178"/>
        <v>9.84</v>
      </c>
      <c r="Z349" s="24">
        <f t="shared" si="164"/>
        <v>64.550399999999996</v>
      </c>
    </row>
    <row r="350" spans="1:26" x14ac:dyDescent="0.25">
      <c r="A350" s="19">
        <f t="shared" si="172"/>
        <v>348</v>
      </c>
      <c r="B350" s="19" t="s">
        <v>42</v>
      </c>
      <c r="C350" s="20" t="s">
        <v>39</v>
      </c>
      <c r="D350" s="19" t="s">
        <v>233</v>
      </c>
      <c r="E350" s="19" t="s">
        <v>203</v>
      </c>
      <c r="F350" s="19" t="s">
        <v>246</v>
      </c>
      <c r="G350" s="19" t="s">
        <v>187</v>
      </c>
      <c r="H350" s="19" t="s">
        <v>188</v>
      </c>
      <c r="I350" s="19" t="str">
        <f t="shared" si="171"/>
        <v>Unpaid North</v>
      </c>
      <c r="J350" s="19" t="str">
        <f t="shared" si="162"/>
        <v>UN</v>
      </c>
      <c r="K350" s="19" t="s">
        <v>3</v>
      </c>
      <c r="L350" s="19" t="s">
        <v>6</v>
      </c>
      <c r="M350" s="19" t="str">
        <f t="shared" si="173"/>
        <v>Kiosk Small</v>
      </c>
      <c r="N350" s="19" t="str">
        <f t="shared" si="163"/>
        <v>KS</v>
      </c>
      <c r="O350" s="19" t="s">
        <v>189</v>
      </c>
      <c r="P350" s="19" t="s">
        <v>190</v>
      </c>
      <c r="Q350" s="20" t="str">
        <f t="shared" si="174"/>
        <v>L7-RS-CC-UN-KS-1A</v>
      </c>
      <c r="R350" s="20" t="str">
        <f t="shared" si="175"/>
        <v>UN-KS-1A</v>
      </c>
      <c r="S350" s="21">
        <v>1.5</v>
      </c>
      <c r="T350" s="21">
        <v>1.6</v>
      </c>
      <c r="U350" s="22">
        <f t="shared" si="176"/>
        <v>2.4000000000000004</v>
      </c>
      <c r="V350" s="23">
        <v>0</v>
      </c>
      <c r="W350" s="22">
        <f t="shared" si="177"/>
        <v>2.4000000000000004</v>
      </c>
      <c r="X350" s="24">
        <f t="shared" si="178"/>
        <v>4.92</v>
      </c>
      <c r="Y350" s="24">
        <f t="shared" si="178"/>
        <v>5.2480000000000002</v>
      </c>
      <c r="Z350" s="24">
        <f t="shared" si="164"/>
        <v>25.820159999999998</v>
      </c>
    </row>
    <row r="351" spans="1:26" x14ac:dyDescent="0.25">
      <c r="A351" s="19">
        <f t="shared" si="172"/>
        <v>349</v>
      </c>
      <c r="B351" s="19" t="s">
        <v>42</v>
      </c>
      <c r="C351" s="20" t="s">
        <v>39</v>
      </c>
      <c r="D351" s="19" t="s">
        <v>233</v>
      </c>
      <c r="E351" s="19" t="s">
        <v>203</v>
      </c>
      <c r="F351" s="19" t="s">
        <v>246</v>
      </c>
      <c r="G351" s="19" t="s">
        <v>187</v>
      </c>
      <c r="H351" s="19" t="s">
        <v>188</v>
      </c>
      <c r="I351" s="19" t="str">
        <f t="shared" si="171"/>
        <v>Unpaid North</v>
      </c>
      <c r="J351" s="19" t="str">
        <f t="shared" si="162"/>
        <v>UN</v>
      </c>
      <c r="K351" s="19" t="s">
        <v>3</v>
      </c>
      <c r="L351" s="19" t="s">
        <v>6</v>
      </c>
      <c r="M351" s="19" t="str">
        <f t="shared" si="173"/>
        <v>Kiosk Small</v>
      </c>
      <c r="N351" s="19" t="str">
        <f t="shared" si="163"/>
        <v>KS</v>
      </c>
      <c r="O351" s="19" t="s">
        <v>189</v>
      </c>
      <c r="P351" s="19" t="s">
        <v>191</v>
      </c>
      <c r="Q351" s="20" t="str">
        <f t="shared" si="174"/>
        <v>L7-RS-CC-UN-KS-1B</v>
      </c>
      <c r="R351" s="20" t="str">
        <f t="shared" si="175"/>
        <v>UN-KS-1B</v>
      </c>
      <c r="S351" s="21">
        <v>1.5</v>
      </c>
      <c r="T351" s="21">
        <v>1.6</v>
      </c>
      <c r="U351" s="22">
        <f t="shared" si="176"/>
        <v>2.4000000000000004</v>
      </c>
      <c r="V351" s="23">
        <v>0</v>
      </c>
      <c r="W351" s="22">
        <f t="shared" si="177"/>
        <v>2.4000000000000004</v>
      </c>
      <c r="X351" s="24">
        <f t="shared" si="178"/>
        <v>4.92</v>
      </c>
      <c r="Y351" s="24">
        <f t="shared" si="178"/>
        <v>5.2480000000000002</v>
      </c>
      <c r="Z351" s="24">
        <f t="shared" si="164"/>
        <v>25.820159999999998</v>
      </c>
    </row>
    <row r="352" spans="1:26" x14ac:dyDescent="0.25">
      <c r="A352" s="19">
        <f t="shared" si="172"/>
        <v>350</v>
      </c>
      <c r="B352" s="19" t="s">
        <v>42</v>
      </c>
      <c r="C352" s="20" t="s">
        <v>39</v>
      </c>
      <c r="D352" s="19" t="s">
        <v>233</v>
      </c>
      <c r="E352" s="19" t="s">
        <v>203</v>
      </c>
      <c r="F352" s="19" t="s">
        <v>246</v>
      </c>
      <c r="G352" s="19" t="s">
        <v>187</v>
      </c>
      <c r="H352" s="19" t="s">
        <v>188</v>
      </c>
      <c r="I352" s="19" t="str">
        <f t="shared" si="171"/>
        <v>Unpaid North</v>
      </c>
      <c r="J352" s="19" t="str">
        <f t="shared" si="162"/>
        <v>UN</v>
      </c>
      <c r="K352" s="19" t="s">
        <v>3</v>
      </c>
      <c r="L352" s="19" t="s">
        <v>9</v>
      </c>
      <c r="M352" s="19" t="str">
        <f t="shared" si="173"/>
        <v>Kiosk Medium</v>
      </c>
      <c r="N352" s="19" t="str">
        <f t="shared" si="163"/>
        <v>KM</v>
      </c>
      <c r="O352" s="19" t="s">
        <v>192</v>
      </c>
      <c r="P352" s="19" t="s">
        <v>193</v>
      </c>
      <c r="Q352" s="20" t="str">
        <f t="shared" si="174"/>
        <v>L7-RS-CC-UN-KM-1A+B</v>
      </c>
      <c r="R352" s="20" t="str">
        <f t="shared" si="175"/>
        <v>UN-KM-1A+B</v>
      </c>
      <c r="S352" s="21">
        <v>1.5</v>
      </c>
      <c r="T352" s="21">
        <f>1.6*2</f>
        <v>3.2</v>
      </c>
      <c r="U352" s="22">
        <f t="shared" si="176"/>
        <v>4.8000000000000007</v>
      </c>
      <c r="V352" s="23">
        <v>0</v>
      </c>
      <c r="W352" s="22">
        <f t="shared" si="177"/>
        <v>4.8000000000000007</v>
      </c>
      <c r="X352" s="24">
        <f t="shared" si="178"/>
        <v>4.92</v>
      </c>
      <c r="Y352" s="24">
        <f t="shared" si="178"/>
        <v>10.496</v>
      </c>
      <c r="Z352" s="24">
        <f t="shared" si="164"/>
        <v>51.640319999999996</v>
      </c>
    </row>
    <row r="353" spans="1:26" x14ac:dyDescent="0.25">
      <c r="A353" s="25">
        <f t="shared" si="172"/>
        <v>351</v>
      </c>
      <c r="B353" s="25" t="s">
        <v>42</v>
      </c>
      <c r="C353" s="4" t="s">
        <v>39</v>
      </c>
      <c r="D353" s="25" t="s">
        <v>233</v>
      </c>
      <c r="E353" s="25" t="s">
        <v>203</v>
      </c>
      <c r="F353" s="25" t="s">
        <v>246</v>
      </c>
      <c r="G353" s="25" t="s">
        <v>204</v>
      </c>
      <c r="H353" s="25" t="s">
        <v>197</v>
      </c>
      <c r="I353" s="25" t="str">
        <f t="shared" si="171"/>
        <v>Paid Middle</v>
      </c>
      <c r="J353" s="25" t="str">
        <f t="shared" si="162"/>
        <v>PM</v>
      </c>
      <c r="K353" s="25" t="s">
        <v>3</v>
      </c>
      <c r="L353" s="25" t="s">
        <v>8</v>
      </c>
      <c r="M353" s="25" t="str">
        <f t="shared" si="173"/>
        <v>Kiosk Large</v>
      </c>
      <c r="N353" s="25" t="str">
        <f t="shared" si="163"/>
        <v>KL</v>
      </c>
      <c r="O353" s="25" t="s">
        <v>189</v>
      </c>
      <c r="P353" s="25" t="s">
        <v>190</v>
      </c>
      <c r="Q353" s="4" t="str">
        <f t="shared" si="174"/>
        <v>L7-RS-CC-PM-KL-1A</v>
      </c>
      <c r="R353" s="4" t="str">
        <f t="shared" si="175"/>
        <v>PM-KL-1A</v>
      </c>
      <c r="S353" s="26">
        <v>2.5</v>
      </c>
      <c r="T353" s="26">
        <v>3.72</v>
      </c>
      <c r="U353" s="27">
        <f t="shared" si="176"/>
        <v>9.3000000000000007</v>
      </c>
      <c r="V353" s="28">
        <v>0</v>
      </c>
      <c r="W353" s="27">
        <f t="shared" si="177"/>
        <v>9.3000000000000007</v>
      </c>
      <c r="X353" s="29">
        <f t="shared" si="178"/>
        <v>8.1999999999999993</v>
      </c>
      <c r="Y353" s="29">
        <f t="shared" si="178"/>
        <v>12.201599999999999</v>
      </c>
      <c r="Z353" s="29">
        <f t="shared" si="164"/>
        <v>100.05311999999999</v>
      </c>
    </row>
    <row r="354" spans="1:26" x14ac:dyDescent="0.25">
      <c r="A354" s="25">
        <f t="shared" si="172"/>
        <v>352</v>
      </c>
      <c r="B354" s="25" t="s">
        <v>42</v>
      </c>
      <c r="C354" s="4" t="s">
        <v>39</v>
      </c>
      <c r="D354" s="25" t="s">
        <v>233</v>
      </c>
      <c r="E354" s="25" t="s">
        <v>203</v>
      </c>
      <c r="F354" s="25" t="s">
        <v>246</v>
      </c>
      <c r="G354" s="25" t="s">
        <v>204</v>
      </c>
      <c r="H354" s="25" t="s">
        <v>197</v>
      </c>
      <c r="I354" s="25" t="str">
        <f t="shared" si="171"/>
        <v>Paid Middle</v>
      </c>
      <c r="J354" s="25" t="str">
        <f t="shared" si="162"/>
        <v>PM</v>
      </c>
      <c r="K354" s="25" t="s">
        <v>3</v>
      </c>
      <c r="L354" s="25" t="s">
        <v>8</v>
      </c>
      <c r="M354" s="25" t="str">
        <f t="shared" si="173"/>
        <v>Kiosk Large</v>
      </c>
      <c r="N354" s="25" t="str">
        <f t="shared" si="163"/>
        <v>KL</v>
      </c>
      <c r="O354" s="25" t="s">
        <v>189</v>
      </c>
      <c r="P354" s="25" t="s">
        <v>191</v>
      </c>
      <c r="Q354" s="4" t="str">
        <f t="shared" si="174"/>
        <v>L7-RS-CC-PM-KL-1B</v>
      </c>
      <c r="R354" s="4" t="str">
        <f t="shared" si="175"/>
        <v>PM-KL-1B</v>
      </c>
      <c r="S354" s="26">
        <v>2.5</v>
      </c>
      <c r="T354" s="26">
        <v>3.72</v>
      </c>
      <c r="U354" s="27">
        <f t="shared" si="176"/>
        <v>9.3000000000000007</v>
      </c>
      <c r="V354" s="28">
        <v>0</v>
      </c>
      <c r="W354" s="27">
        <f t="shared" si="177"/>
        <v>9.3000000000000007</v>
      </c>
      <c r="X354" s="29">
        <f t="shared" si="178"/>
        <v>8.1999999999999993</v>
      </c>
      <c r="Y354" s="29">
        <f t="shared" si="178"/>
        <v>12.201599999999999</v>
      </c>
      <c r="Z354" s="29">
        <f t="shared" si="164"/>
        <v>100.05311999999999</v>
      </c>
    </row>
    <row r="355" spans="1:26" x14ac:dyDescent="0.25">
      <c r="A355" s="25">
        <f t="shared" si="172"/>
        <v>353</v>
      </c>
      <c r="B355" s="25" t="s">
        <v>42</v>
      </c>
      <c r="C355" s="4" t="s">
        <v>39</v>
      </c>
      <c r="D355" s="25" t="s">
        <v>233</v>
      </c>
      <c r="E355" s="25" t="s">
        <v>203</v>
      </c>
      <c r="F355" s="25" t="s">
        <v>246</v>
      </c>
      <c r="G355" s="25" t="s">
        <v>204</v>
      </c>
      <c r="H355" s="25" t="s">
        <v>197</v>
      </c>
      <c r="I355" s="25" t="str">
        <f t="shared" si="171"/>
        <v>Paid Middle</v>
      </c>
      <c r="J355" s="25" t="str">
        <f t="shared" si="162"/>
        <v>PM</v>
      </c>
      <c r="K355" s="25" t="s">
        <v>3</v>
      </c>
      <c r="L355" s="25" t="s">
        <v>8</v>
      </c>
      <c r="M355" s="25" t="str">
        <f t="shared" si="173"/>
        <v>Kiosk Large</v>
      </c>
      <c r="N355" s="25" t="str">
        <f t="shared" si="163"/>
        <v>KL</v>
      </c>
      <c r="O355" s="25" t="s">
        <v>192</v>
      </c>
      <c r="P355" s="25" t="s">
        <v>193</v>
      </c>
      <c r="Q355" s="4" t="str">
        <f t="shared" si="174"/>
        <v>L7-RS-CC-PM-KL-1A+B</v>
      </c>
      <c r="R355" s="4" t="str">
        <f t="shared" si="175"/>
        <v>PM-KL-1A+B</v>
      </c>
      <c r="S355" s="26">
        <v>2.5</v>
      </c>
      <c r="T355" s="26">
        <f>3.72*2</f>
        <v>7.44</v>
      </c>
      <c r="U355" s="27">
        <f t="shared" si="176"/>
        <v>18.600000000000001</v>
      </c>
      <c r="V355" s="28">
        <v>0</v>
      </c>
      <c r="W355" s="27">
        <f t="shared" si="177"/>
        <v>18.600000000000001</v>
      </c>
      <c r="X355" s="29">
        <f t="shared" si="178"/>
        <v>8.1999999999999993</v>
      </c>
      <c r="Y355" s="29">
        <f t="shared" si="178"/>
        <v>24.403199999999998</v>
      </c>
      <c r="Z355" s="29">
        <f t="shared" si="164"/>
        <v>200.10623999999999</v>
      </c>
    </row>
    <row r="356" spans="1:26" x14ac:dyDescent="0.25">
      <c r="A356" s="25">
        <f t="shared" si="172"/>
        <v>354</v>
      </c>
      <c r="B356" s="25" t="s">
        <v>42</v>
      </c>
      <c r="C356" s="4" t="s">
        <v>39</v>
      </c>
      <c r="D356" s="25" t="s">
        <v>233</v>
      </c>
      <c r="E356" s="25" t="s">
        <v>203</v>
      </c>
      <c r="F356" s="25" t="s">
        <v>246</v>
      </c>
      <c r="G356" s="25" t="s">
        <v>204</v>
      </c>
      <c r="H356" s="25" t="s">
        <v>197</v>
      </c>
      <c r="I356" s="25" t="str">
        <f t="shared" si="171"/>
        <v>Paid Middle</v>
      </c>
      <c r="J356" s="25" t="str">
        <f t="shared" si="162"/>
        <v>PM</v>
      </c>
      <c r="K356" s="25" t="s">
        <v>3</v>
      </c>
      <c r="L356" s="25" t="s">
        <v>8</v>
      </c>
      <c r="M356" s="25" t="str">
        <f t="shared" si="173"/>
        <v>Kiosk Large</v>
      </c>
      <c r="N356" s="25" t="str">
        <f t="shared" si="163"/>
        <v>KL</v>
      </c>
      <c r="O356" s="25" t="s">
        <v>189</v>
      </c>
      <c r="P356" s="25" t="s">
        <v>199</v>
      </c>
      <c r="Q356" s="4" t="str">
        <f t="shared" si="174"/>
        <v>L7-RS-CC-PM-KL-2A</v>
      </c>
      <c r="R356" s="4" t="str">
        <f t="shared" si="175"/>
        <v>PM-KL-2A</v>
      </c>
      <c r="S356" s="26">
        <v>2.5</v>
      </c>
      <c r="T356" s="26">
        <v>3.72</v>
      </c>
      <c r="U356" s="27">
        <f t="shared" si="176"/>
        <v>9.3000000000000007</v>
      </c>
      <c r="V356" s="28">
        <v>0</v>
      </c>
      <c r="W356" s="27">
        <f t="shared" si="177"/>
        <v>9.3000000000000007</v>
      </c>
      <c r="X356" s="29">
        <f t="shared" si="178"/>
        <v>8.1999999999999993</v>
      </c>
      <c r="Y356" s="29">
        <f t="shared" si="178"/>
        <v>12.201599999999999</v>
      </c>
      <c r="Z356" s="29">
        <f t="shared" si="164"/>
        <v>100.05311999999999</v>
      </c>
    </row>
    <row r="357" spans="1:26" x14ac:dyDescent="0.25">
      <c r="A357" s="25">
        <f t="shared" si="172"/>
        <v>355</v>
      </c>
      <c r="B357" s="25" t="s">
        <v>42</v>
      </c>
      <c r="C357" s="4" t="s">
        <v>39</v>
      </c>
      <c r="D357" s="25" t="s">
        <v>233</v>
      </c>
      <c r="E357" s="25" t="s">
        <v>203</v>
      </c>
      <c r="F357" s="25" t="s">
        <v>246</v>
      </c>
      <c r="G357" s="25" t="s">
        <v>204</v>
      </c>
      <c r="H357" s="25" t="s">
        <v>197</v>
      </c>
      <c r="I357" s="25" t="str">
        <f t="shared" si="171"/>
        <v>Paid Middle</v>
      </c>
      <c r="J357" s="25" t="str">
        <f t="shared" si="162"/>
        <v>PM</v>
      </c>
      <c r="K357" s="25" t="s">
        <v>3</v>
      </c>
      <c r="L357" s="25" t="s">
        <v>8</v>
      </c>
      <c r="M357" s="25" t="str">
        <f t="shared" si="173"/>
        <v>Kiosk Large</v>
      </c>
      <c r="N357" s="25" t="str">
        <f t="shared" si="163"/>
        <v>KL</v>
      </c>
      <c r="O357" s="25" t="s">
        <v>189</v>
      </c>
      <c r="P357" s="25" t="s">
        <v>200</v>
      </c>
      <c r="Q357" s="4" t="str">
        <f t="shared" si="174"/>
        <v>L7-RS-CC-PM-KL-2B</v>
      </c>
      <c r="R357" s="4" t="str">
        <f t="shared" si="175"/>
        <v>PM-KL-2B</v>
      </c>
      <c r="S357" s="26">
        <v>2.5</v>
      </c>
      <c r="T357" s="26">
        <v>3.72</v>
      </c>
      <c r="U357" s="27">
        <f t="shared" si="176"/>
        <v>9.3000000000000007</v>
      </c>
      <c r="V357" s="28">
        <v>0</v>
      </c>
      <c r="W357" s="27">
        <f t="shared" si="177"/>
        <v>9.3000000000000007</v>
      </c>
      <c r="X357" s="29">
        <f t="shared" si="178"/>
        <v>8.1999999999999993</v>
      </c>
      <c r="Y357" s="29">
        <f t="shared" si="178"/>
        <v>12.201599999999999</v>
      </c>
      <c r="Z357" s="29">
        <f t="shared" si="164"/>
        <v>100.05311999999999</v>
      </c>
    </row>
    <row r="358" spans="1:26" x14ac:dyDescent="0.25">
      <c r="A358" s="25">
        <f t="shared" si="172"/>
        <v>356</v>
      </c>
      <c r="B358" s="25" t="s">
        <v>42</v>
      </c>
      <c r="C358" s="4" t="s">
        <v>39</v>
      </c>
      <c r="D358" s="25" t="s">
        <v>233</v>
      </c>
      <c r="E358" s="25" t="s">
        <v>203</v>
      </c>
      <c r="F358" s="25" t="s">
        <v>246</v>
      </c>
      <c r="G358" s="25" t="s">
        <v>204</v>
      </c>
      <c r="H358" s="25" t="s">
        <v>197</v>
      </c>
      <c r="I358" s="25" t="str">
        <f t="shared" si="171"/>
        <v>Paid Middle</v>
      </c>
      <c r="J358" s="25" t="str">
        <f t="shared" si="162"/>
        <v>PM</v>
      </c>
      <c r="K358" s="25" t="s">
        <v>3</v>
      </c>
      <c r="L358" s="25" t="s">
        <v>8</v>
      </c>
      <c r="M358" s="25" t="str">
        <f t="shared" si="173"/>
        <v>Kiosk Large</v>
      </c>
      <c r="N358" s="25" t="str">
        <f t="shared" si="163"/>
        <v>KL</v>
      </c>
      <c r="O358" s="25" t="s">
        <v>192</v>
      </c>
      <c r="P358" s="25" t="s">
        <v>201</v>
      </c>
      <c r="Q358" s="4" t="str">
        <f t="shared" si="174"/>
        <v>L7-RS-CC-PM-KL-2A+B</v>
      </c>
      <c r="R358" s="4" t="str">
        <f t="shared" si="175"/>
        <v>PM-KL-2A+B</v>
      </c>
      <c r="S358" s="26">
        <v>2.5</v>
      </c>
      <c r="T358" s="26">
        <f>3.72*2</f>
        <v>7.44</v>
      </c>
      <c r="U358" s="27">
        <f t="shared" si="176"/>
        <v>18.600000000000001</v>
      </c>
      <c r="V358" s="28">
        <v>0</v>
      </c>
      <c r="W358" s="27">
        <f t="shared" si="177"/>
        <v>18.600000000000001</v>
      </c>
      <c r="X358" s="29">
        <f t="shared" si="178"/>
        <v>8.1999999999999993</v>
      </c>
      <c r="Y358" s="29">
        <f t="shared" si="178"/>
        <v>24.403199999999998</v>
      </c>
      <c r="Z358" s="29">
        <f t="shared" si="164"/>
        <v>200.10623999999999</v>
      </c>
    </row>
    <row r="359" spans="1:26" x14ac:dyDescent="0.25">
      <c r="A359" s="25">
        <f t="shared" si="172"/>
        <v>357</v>
      </c>
      <c r="B359" s="25" t="s">
        <v>42</v>
      </c>
      <c r="C359" s="4" t="s">
        <v>39</v>
      </c>
      <c r="D359" s="25" t="s">
        <v>233</v>
      </c>
      <c r="E359" s="25" t="s">
        <v>203</v>
      </c>
      <c r="F359" s="25" t="s">
        <v>246</v>
      </c>
      <c r="G359" s="25" t="s">
        <v>204</v>
      </c>
      <c r="H359" s="25" t="s">
        <v>197</v>
      </c>
      <c r="I359" s="25" t="str">
        <f t="shared" si="171"/>
        <v>Paid Middle</v>
      </c>
      <c r="J359" s="25" t="str">
        <f t="shared" si="162"/>
        <v>PM</v>
      </c>
      <c r="K359" s="25" t="s">
        <v>3</v>
      </c>
      <c r="L359" s="25" t="s">
        <v>8</v>
      </c>
      <c r="M359" s="25" t="str">
        <f t="shared" si="173"/>
        <v>Kiosk Large</v>
      </c>
      <c r="N359" s="25" t="str">
        <f t="shared" si="163"/>
        <v>KL</v>
      </c>
      <c r="O359" s="25" t="s">
        <v>189</v>
      </c>
      <c r="P359" s="25" t="s">
        <v>205</v>
      </c>
      <c r="Q359" s="4" t="str">
        <f t="shared" si="174"/>
        <v>L7-RS-CC-PM-KL-3A</v>
      </c>
      <c r="R359" s="4" t="str">
        <f t="shared" si="175"/>
        <v>PM-KL-3A</v>
      </c>
      <c r="S359" s="26">
        <v>2.5</v>
      </c>
      <c r="T359" s="26">
        <v>3.72</v>
      </c>
      <c r="U359" s="27">
        <f t="shared" si="176"/>
        <v>9.3000000000000007</v>
      </c>
      <c r="V359" s="28">
        <v>0</v>
      </c>
      <c r="W359" s="27">
        <f t="shared" si="177"/>
        <v>9.3000000000000007</v>
      </c>
      <c r="X359" s="29">
        <f t="shared" si="178"/>
        <v>8.1999999999999993</v>
      </c>
      <c r="Y359" s="29">
        <f t="shared" si="178"/>
        <v>12.201599999999999</v>
      </c>
      <c r="Z359" s="29">
        <f t="shared" si="164"/>
        <v>100.05311999999999</v>
      </c>
    </row>
    <row r="360" spans="1:26" x14ac:dyDescent="0.25">
      <c r="A360" s="25">
        <f t="shared" si="172"/>
        <v>358</v>
      </c>
      <c r="B360" s="25" t="s">
        <v>42</v>
      </c>
      <c r="C360" s="4" t="s">
        <v>39</v>
      </c>
      <c r="D360" s="25" t="s">
        <v>233</v>
      </c>
      <c r="E360" s="25" t="s">
        <v>203</v>
      </c>
      <c r="F360" s="25" t="s">
        <v>246</v>
      </c>
      <c r="G360" s="25" t="s">
        <v>204</v>
      </c>
      <c r="H360" s="25" t="s">
        <v>197</v>
      </c>
      <c r="I360" s="25" t="str">
        <f t="shared" si="171"/>
        <v>Paid Middle</v>
      </c>
      <c r="J360" s="25" t="str">
        <f t="shared" si="162"/>
        <v>PM</v>
      </c>
      <c r="K360" s="25" t="s">
        <v>3</v>
      </c>
      <c r="L360" s="25" t="s">
        <v>8</v>
      </c>
      <c r="M360" s="25" t="str">
        <f t="shared" si="173"/>
        <v>Kiosk Large</v>
      </c>
      <c r="N360" s="25" t="str">
        <f t="shared" si="163"/>
        <v>KL</v>
      </c>
      <c r="O360" s="25" t="s">
        <v>189</v>
      </c>
      <c r="P360" s="25" t="s">
        <v>206</v>
      </c>
      <c r="Q360" s="4" t="str">
        <f t="shared" si="174"/>
        <v>L7-RS-CC-PM-KL-3B</v>
      </c>
      <c r="R360" s="4" t="str">
        <f t="shared" si="175"/>
        <v>PM-KL-3B</v>
      </c>
      <c r="S360" s="26">
        <v>2.5</v>
      </c>
      <c r="T360" s="26">
        <v>3.72</v>
      </c>
      <c r="U360" s="27">
        <f t="shared" si="176"/>
        <v>9.3000000000000007</v>
      </c>
      <c r="V360" s="28">
        <v>0</v>
      </c>
      <c r="W360" s="27">
        <f t="shared" si="177"/>
        <v>9.3000000000000007</v>
      </c>
      <c r="X360" s="29">
        <f t="shared" si="178"/>
        <v>8.1999999999999993</v>
      </c>
      <c r="Y360" s="29">
        <f t="shared" si="178"/>
        <v>12.201599999999999</v>
      </c>
      <c r="Z360" s="29">
        <f t="shared" si="164"/>
        <v>100.05311999999999</v>
      </c>
    </row>
    <row r="361" spans="1:26" x14ac:dyDescent="0.25">
      <c r="A361" s="25">
        <f t="shared" si="172"/>
        <v>359</v>
      </c>
      <c r="B361" s="25" t="s">
        <v>42</v>
      </c>
      <c r="C361" s="4" t="s">
        <v>39</v>
      </c>
      <c r="D361" s="25" t="s">
        <v>233</v>
      </c>
      <c r="E361" s="25" t="s">
        <v>203</v>
      </c>
      <c r="F361" s="25" t="s">
        <v>246</v>
      </c>
      <c r="G361" s="25" t="s">
        <v>204</v>
      </c>
      <c r="H361" s="25" t="s">
        <v>197</v>
      </c>
      <c r="I361" s="25" t="str">
        <f t="shared" si="171"/>
        <v>Paid Middle</v>
      </c>
      <c r="J361" s="25" t="str">
        <f t="shared" si="162"/>
        <v>PM</v>
      </c>
      <c r="K361" s="25" t="s">
        <v>3</v>
      </c>
      <c r="L361" s="25" t="s">
        <v>8</v>
      </c>
      <c r="M361" s="25" t="str">
        <f t="shared" si="173"/>
        <v>Kiosk Large</v>
      </c>
      <c r="N361" s="25" t="str">
        <f t="shared" si="163"/>
        <v>KL</v>
      </c>
      <c r="O361" s="25" t="s">
        <v>192</v>
      </c>
      <c r="P361" s="25" t="s">
        <v>208</v>
      </c>
      <c r="Q361" s="4" t="str">
        <f t="shared" si="174"/>
        <v>L7-RS-CC-PM-KL-3A+B</v>
      </c>
      <c r="R361" s="4" t="str">
        <f t="shared" si="175"/>
        <v>PM-KL-3A+B</v>
      </c>
      <c r="S361" s="26">
        <v>2.5</v>
      </c>
      <c r="T361" s="26">
        <f>3.72*2</f>
        <v>7.44</v>
      </c>
      <c r="U361" s="27">
        <f t="shared" si="176"/>
        <v>18.600000000000001</v>
      </c>
      <c r="V361" s="28">
        <v>0</v>
      </c>
      <c r="W361" s="27">
        <f t="shared" si="177"/>
        <v>18.600000000000001</v>
      </c>
      <c r="X361" s="29">
        <f t="shared" si="178"/>
        <v>8.1999999999999993</v>
      </c>
      <c r="Y361" s="29">
        <f t="shared" si="178"/>
        <v>24.403199999999998</v>
      </c>
      <c r="Z361" s="29">
        <f t="shared" si="164"/>
        <v>200.10623999999999</v>
      </c>
    </row>
    <row r="362" spans="1:26" x14ac:dyDescent="0.25">
      <c r="A362" s="25">
        <f t="shared" si="172"/>
        <v>360</v>
      </c>
      <c r="B362" s="25" t="s">
        <v>42</v>
      </c>
      <c r="C362" s="4" t="s">
        <v>39</v>
      </c>
      <c r="D362" s="25" t="s">
        <v>233</v>
      </c>
      <c r="E362" s="25" t="s">
        <v>203</v>
      </c>
      <c r="F362" s="25" t="s">
        <v>246</v>
      </c>
      <c r="G362" s="25" t="s">
        <v>204</v>
      </c>
      <c r="H362" s="25" t="s">
        <v>197</v>
      </c>
      <c r="I362" s="25" t="str">
        <f t="shared" si="171"/>
        <v>Paid Middle</v>
      </c>
      <c r="J362" s="25" t="str">
        <f t="shared" si="162"/>
        <v>PM</v>
      </c>
      <c r="K362" s="25" t="s">
        <v>3</v>
      </c>
      <c r="L362" s="25" t="s">
        <v>9</v>
      </c>
      <c r="M362" s="25" t="str">
        <f>K362&amp;" "&amp;L362</f>
        <v>Kiosk Medium</v>
      </c>
      <c r="N362" s="25" t="str">
        <f t="shared" si="163"/>
        <v>KM</v>
      </c>
      <c r="O362" s="25" t="s">
        <v>189</v>
      </c>
      <c r="P362" s="25" t="s">
        <v>190</v>
      </c>
      <c r="Q362" s="4" t="str">
        <f>B362&amp;"-"&amp;D362&amp;"-"&amp;F362&amp;"-"&amp;J362&amp;"-"&amp;N362&amp;"-"&amp;P362</f>
        <v>L7-RS-CC-PM-KM-1A</v>
      </c>
      <c r="R362" s="4" t="str">
        <f t="shared" si="175"/>
        <v>PM-KM-1A</v>
      </c>
      <c r="S362" s="26">
        <v>2.5</v>
      </c>
      <c r="T362" s="26">
        <v>1.86</v>
      </c>
      <c r="U362" s="27">
        <f>S362*T362</f>
        <v>4.6500000000000004</v>
      </c>
      <c r="V362" s="28">
        <v>0</v>
      </c>
      <c r="W362" s="27">
        <f>U362-V362</f>
        <v>4.6500000000000004</v>
      </c>
      <c r="X362" s="29">
        <f t="shared" si="178"/>
        <v>8.1999999999999993</v>
      </c>
      <c r="Y362" s="29">
        <f t="shared" si="178"/>
        <v>6.1007999999999996</v>
      </c>
      <c r="Z362" s="29">
        <f t="shared" si="164"/>
        <v>50.026559999999996</v>
      </c>
    </row>
    <row r="363" spans="1:26" x14ac:dyDescent="0.25">
      <c r="A363" s="25">
        <f t="shared" si="172"/>
        <v>361</v>
      </c>
      <c r="B363" s="25" t="s">
        <v>42</v>
      </c>
      <c r="C363" s="4" t="s">
        <v>39</v>
      </c>
      <c r="D363" s="25" t="s">
        <v>233</v>
      </c>
      <c r="E363" s="25" t="s">
        <v>203</v>
      </c>
      <c r="F363" s="25" t="s">
        <v>246</v>
      </c>
      <c r="G363" s="25" t="s">
        <v>204</v>
      </c>
      <c r="H363" s="25" t="s">
        <v>197</v>
      </c>
      <c r="I363" s="25" t="str">
        <f t="shared" si="171"/>
        <v>Paid Middle</v>
      </c>
      <c r="J363" s="25" t="str">
        <f t="shared" si="162"/>
        <v>PM</v>
      </c>
      <c r="K363" s="25" t="s">
        <v>3</v>
      </c>
      <c r="L363" s="25" t="s">
        <v>9</v>
      </c>
      <c r="M363" s="25" t="str">
        <f>K363&amp;" "&amp;L363</f>
        <v>Kiosk Medium</v>
      </c>
      <c r="N363" s="25" t="str">
        <f t="shared" si="163"/>
        <v>KM</v>
      </c>
      <c r="O363" s="25" t="s">
        <v>189</v>
      </c>
      <c r="P363" s="25" t="s">
        <v>191</v>
      </c>
      <c r="Q363" s="4" t="str">
        <f>B363&amp;"-"&amp;D363&amp;"-"&amp;F363&amp;"-"&amp;J363&amp;"-"&amp;N363&amp;"-"&amp;P363</f>
        <v>L7-RS-CC-PM-KM-1B</v>
      </c>
      <c r="R363" s="4" t="str">
        <f t="shared" si="175"/>
        <v>PM-KM-1B</v>
      </c>
      <c r="S363" s="26">
        <v>2.5</v>
      </c>
      <c r="T363" s="26">
        <v>1.86</v>
      </c>
      <c r="U363" s="27">
        <f>S363*T363</f>
        <v>4.6500000000000004</v>
      </c>
      <c r="V363" s="28">
        <v>0</v>
      </c>
      <c r="W363" s="27">
        <f>U363-V363</f>
        <v>4.6500000000000004</v>
      </c>
      <c r="X363" s="29">
        <f t="shared" si="178"/>
        <v>8.1999999999999993</v>
      </c>
      <c r="Y363" s="29">
        <f t="shared" si="178"/>
        <v>6.1007999999999996</v>
      </c>
      <c r="Z363" s="29">
        <f t="shared" si="164"/>
        <v>50.026559999999996</v>
      </c>
    </row>
    <row r="364" spans="1:26" x14ac:dyDescent="0.25">
      <c r="A364" s="25">
        <f t="shared" si="172"/>
        <v>362</v>
      </c>
      <c r="B364" s="25" t="s">
        <v>42</v>
      </c>
      <c r="C364" s="4" t="s">
        <v>39</v>
      </c>
      <c r="D364" s="25" t="s">
        <v>233</v>
      </c>
      <c r="E364" s="25" t="s">
        <v>203</v>
      </c>
      <c r="F364" s="25" t="s">
        <v>246</v>
      </c>
      <c r="G364" s="25" t="s">
        <v>204</v>
      </c>
      <c r="H364" s="25" t="s">
        <v>197</v>
      </c>
      <c r="I364" s="25" t="str">
        <f t="shared" si="171"/>
        <v>Paid Middle</v>
      </c>
      <c r="J364" s="25" t="str">
        <f t="shared" si="162"/>
        <v>PM</v>
      </c>
      <c r="K364" s="25" t="s">
        <v>3</v>
      </c>
      <c r="L364" s="25" t="s">
        <v>9</v>
      </c>
      <c r="M364" s="25" t="str">
        <f>K364&amp;" "&amp;L364</f>
        <v>Kiosk Medium</v>
      </c>
      <c r="N364" s="25" t="str">
        <f t="shared" si="163"/>
        <v>KM</v>
      </c>
      <c r="O364" s="25" t="s">
        <v>189</v>
      </c>
      <c r="P364" s="25" t="s">
        <v>194</v>
      </c>
      <c r="Q364" s="4" t="str">
        <f>B364&amp;"-"&amp;D364&amp;"-"&amp;F364&amp;"-"&amp;J364&amp;"-"&amp;N364&amp;"-"&amp;P364</f>
        <v>L7-RS-CC-PM-KM-1C</v>
      </c>
      <c r="R364" s="4" t="str">
        <f t="shared" si="175"/>
        <v>PM-KM-1C</v>
      </c>
      <c r="S364" s="26">
        <v>2.5</v>
      </c>
      <c r="T364" s="26">
        <v>1.86</v>
      </c>
      <c r="U364" s="27">
        <f>S364*T364</f>
        <v>4.6500000000000004</v>
      </c>
      <c r="V364" s="28">
        <v>0</v>
      </c>
      <c r="W364" s="27">
        <f>U364-V364</f>
        <v>4.6500000000000004</v>
      </c>
      <c r="X364" s="29">
        <f t="shared" si="178"/>
        <v>8.1999999999999993</v>
      </c>
      <c r="Y364" s="29">
        <f t="shared" si="178"/>
        <v>6.1007999999999996</v>
      </c>
      <c r="Z364" s="29">
        <f t="shared" si="164"/>
        <v>50.026559999999996</v>
      </c>
    </row>
    <row r="365" spans="1:26" x14ac:dyDescent="0.25">
      <c r="A365" s="25">
        <f t="shared" si="172"/>
        <v>363</v>
      </c>
      <c r="B365" s="25" t="s">
        <v>42</v>
      </c>
      <c r="C365" s="4" t="s">
        <v>39</v>
      </c>
      <c r="D365" s="25" t="s">
        <v>233</v>
      </c>
      <c r="E365" s="25" t="s">
        <v>203</v>
      </c>
      <c r="F365" s="25" t="s">
        <v>246</v>
      </c>
      <c r="G365" s="25" t="s">
        <v>204</v>
      </c>
      <c r="H365" s="25" t="s">
        <v>197</v>
      </c>
      <c r="I365" s="25" t="str">
        <f t="shared" si="171"/>
        <v>Paid Middle</v>
      </c>
      <c r="J365" s="25" t="str">
        <f t="shared" si="162"/>
        <v>PM</v>
      </c>
      <c r="K365" s="25" t="s">
        <v>3</v>
      </c>
      <c r="L365" s="25" t="s">
        <v>9</v>
      </c>
      <c r="M365" s="25" t="str">
        <f>K365&amp;" "&amp;L365</f>
        <v>Kiosk Medium</v>
      </c>
      <c r="N365" s="25" t="str">
        <f t="shared" si="163"/>
        <v>KM</v>
      </c>
      <c r="O365" s="25" t="s">
        <v>189</v>
      </c>
      <c r="P365" s="25" t="s">
        <v>195</v>
      </c>
      <c r="Q365" s="4" t="str">
        <f>B365&amp;"-"&amp;D365&amp;"-"&amp;F365&amp;"-"&amp;J365&amp;"-"&amp;N365&amp;"-"&amp;P365</f>
        <v>L7-RS-CC-PM-KM-1D</v>
      </c>
      <c r="R365" s="4" t="str">
        <f t="shared" si="175"/>
        <v>PM-KM-1D</v>
      </c>
      <c r="S365" s="26">
        <v>2.5</v>
      </c>
      <c r="T365" s="26">
        <v>1.86</v>
      </c>
      <c r="U365" s="27">
        <f>S365*T365</f>
        <v>4.6500000000000004</v>
      </c>
      <c r="V365" s="28">
        <v>0</v>
      </c>
      <c r="W365" s="27">
        <f>U365-V365</f>
        <v>4.6500000000000004</v>
      </c>
      <c r="X365" s="29">
        <f t="shared" si="178"/>
        <v>8.1999999999999993</v>
      </c>
      <c r="Y365" s="29">
        <f t="shared" si="178"/>
        <v>6.1007999999999996</v>
      </c>
      <c r="Z365" s="29">
        <f t="shared" si="164"/>
        <v>50.026559999999996</v>
      </c>
    </row>
    <row r="366" spans="1:26" x14ac:dyDescent="0.25">
      <c r="A366" s="25">
        <f t="shared" si="172"/>
        <v>364</v>
      </c>
      <c r="B366" s="25" t="s">
        <v>42</v>
      </c>
      <c r="C366" s="4" t="s">
        <v>39</v>
      </c>
      <c r="D366" s="25" t="s">
        <v>233</v>
      </c>
      <c r="E366" s="25" t="s">
        <v>203</v>
      </c>
      <c r="F366" s="25" t="s">
        <v>246</v>
      </c>
      <c r="G366" s="25" t="s">
        <v>204</v>
      </c>
      <c r="H366" s="25" t="s">
        <v>197</v>
      </c>
      <c r="I366" s="25" t="str">
        <f t="shared" si="171"/>
        <v>Paid Middle</v>
      </c>
      <c r="J366" s="25" t="str">
        <f t="shared" si="162"/>
        <v>PM</v>
      </c>
      <c r="K366" s="25" t="s">
        <v>3</v>
      </c>
      <c r="L366" s="25" t="s">
        <v>8</v>
      </c>
      <c r="M366" s="25" t="str">
        <f>K366&amp;" "&amp;L366</f>
        <v>Kiosk Large</v>
      </c>
      <c r="N366" s="25" t="str">
        <f t="shared" si="163"/>
        <v>KL</v>
      </c>
      <c r="O366" s="25" t="s">
        <v>189</v>
      </c>
      <c r="P366" s="25" t="s">
        <v>196</v>
      </c>
      <c r="Q366" s="4" t="str">
        <f>B366&amp;"-"&amp;D366&amp;"-"&amp;F366&amp;"-"&amp;J366&amp;"-"&amp;N366&amp;"-"&amp;P366</f>
        <v>L7-RS-CC-PM-KL-1AtoD</v>
      </c>
      <c r="R366" s="4" t="str">
        <f t="shared" si="175"/>
        <v>PM-KL-1AtoD</v>
      </c>
      <c r="S366" s="26">
        <v>2.5</v>
      </c>
      <c r="T366" s="26">
        <f>1.86*4</f>
        <v>7.44</v>
      </c>
      <c r="U366" s="27">
        <f>S366*T366</f>
        <v>18.600000000000001</v>
      </c>
      <c r="V366" s="28">
        <v>0</v>
      </c>
      <c r="W366" s="27">
        <f>U366-V366</f>
        <v>18.600000000000001</v>
      </c>
      <c r="X366" s="29">
        <f t="shared" si="178"/>
        <v>8.1999999999999993</v>
      </c>
      <c r="Y366" s="29">
        <f t="shared" si="178"/>
        <v>24.403199999999998</v>
      </c>
      <c r="Z366" s="29">
        <f t="shared" si="164"/>
        <v>200.10623999999999</v>
      </c>
    </row>
    <row r="367" spans="1:26" x14ac:dyDescent="0.25">
      <c r="A367" s="25">
        <f t="shared" si="172"/>
        <v>365</v>
      </c>
      <c r="B367" s="25" t="s">
        <v>42</v>
      </c>
      <c r="C367" s="4" t="s">
        <v>39</v>
      </c>
      <c r="D367" s="25" t="s">
        <v>233</v>
      </c>
      <c r="E367" s="25" t="s">
        <v>203</v>
      </c>
      <c r="F367" s="25" t="s">
        <v>246</v>
      </c>
      <c r="G367" s="25" t="s">
        <v>204</v>
      </c>
      <c r="H367" s="25" t="s">
        <v>197</v>
      </c>
      <c r="I367" s="25" t="str">
        <f t="shared" si="171"/>
        <v>Paid Middle</v>
      </c>
      <c r="J367" s="25" t="str">
        <f t="shared" si="162"/>
        <v>PM</v>
      </c>
      <c r="K367" s="25" t="s">
        <v>3</v>
      </c>
      <c r="L367" s="25" t="s">
        <v>8</v>
      </c>
      <c r="M367" s="25" t="str">
        <f t="shared" si="173"/>
        <v>Kiosk Large</v>
      </c>
      <c r="N367" s="25" t="str">
        <f t="shared" si="163"/>
        <v>KL</v>
      </c>
      <c r="O367" s="25" t="s">
        <v>189</v>
      </c>
      <c r="P367" s="25" t="s">
        <v>209</v>
      </c>
      <c r="Q367" s="4" t="str">
        <f t="shared" si="174"/>
        <v>L7-RS-CC-PM-KL-4A</v>
      </c>
      <c r="R367" s="4" t="str">
        <f t="shared" si="175"/>
        <v>PM-KL-4A</v>
      </c>
      <c r="S367" s="26">
        <v>2.5</v>
      </c>
      <c r="T367" s="26">
        <v>3.72</v>
      </c>
      <c r="U367" s="27">
        <f t="shared" si="176"/>
        <v>9.3000000000000007</v>
      </c>
      <c r="V367" s="28">
        <v>0</v>
      </c>
      <c r="W367" s="27">
        <f t="shared" si="177"/>
        <v>9.3000000000000007</v>
      </c>
      <c r="X367" s="29">
        <f t="shared" si="178"/>
        <v>8.1999999999999993</v>
      </c>
      <c r="Y367" s="29">
        <f t="shared" si="178"/>
        <v>12.201599999999999</v>
      </c>
      <c r="Z367" s="29">
        <f t="shared" si="164"/>
        <v>100.05311999999999</v>
      </c>
    </row>
    <row r="368" spans="1:26" x14ac:dyDescent="0.25">
      <c r="A368" s="25">
        <f t="shared" si="172"/>
        <v>366</v>
      </c>
      <c r="B368" s="25" t="s">
        <v>42</v>
      </c>
      <c r="C368" s="4" t="s">
        <v>39</v>
      </c>
      <c r="D368" s="25" t="s">
        <v>233</v>
      </c>
      <c r="E368" s="25" t="s">
        <v>203</v>
      </c>
      <c r="F368" s="25" t="s">
        <v>246</v>
      </c>
      <c r="G368" s="25" t="s">
        <v>204</v>
      </c>
      <c r="H368" s="25" t="s">
        <v>197</v>
      </c>
      <c r="I368" s="25" t="str">
        <f t="shared" si="171"/>
        <v>Paid Middle</v>
      </c>
      <c r="J368" s="25" t="str">
        <f t="shared" si="162"/>
        <v>PM</v>
      </c>
      <c r="K368" s="25" t="s">
        <v>3</v>
      </c>
      <c r="L368" s="25" t="s">
        <v>8</v>
      </c>
      <c r="M368" s="25" t="str">
        <f t="shared" si="173"/>
        <v>Kiosk Large</v>
      </c>
      <c r="N368" s="25" t="str">
        <f t="shared" si="163"/>
        <v>KL</v>
      </c>
      <c r="O368" s="25" t="s">
        <v>189</v>
      </c>
      <c r="P368" s="25" t="s">
        <v>210</v>
      </c>
      <c r="Q368" s="4" t="str">
        <f t="shared" si="174"/>
        <v>L7-RS-CC-PM-KL-4B</v>
      </c>
      <c r="R368" s="4" t="str">
        <f t="shared" si="175"/>
        <v>PM-KL-4B</v>
      </c>
      <c r="S368" s="26">
        <v>2.5</v>
      </c>
      <c r="T368" s="26">
        <v>3.72</v>
      </c>
      <c r="U368" s="27">
        <f t="shared" si="176"/>
        <v>9.3000000000000007</v>
      </c>
      <c r="V368" s="28">
        <v>0</v>
      </c>
      <c r="W368" s="27">
        <f t="shared" si="177"/>
        <v>9.3000000000000007</v>
      </c>
      <c r="X368" s="29">
        <f t="shared" si="178"/>
        <v>8.1999999999999993</v>
      </c>
      <c r="Y368" s="29">
        <f t="shared" si="178"/>
        <v>12.201599999999999</v>
      </c>
      <c r="Z368" s="29">
        <f t="shared" si="164"/>
        <v>100.05311999999999</v>
      </c>
    </row>
    <row r="369" spans="1:26" x14ac:dyDescent="0.25">
      <c r="A369" s="25">
        <f t="shared" si="172"/>
        <v>367</v>
      </c>
      <c r="B369" s="25" t="s">
        <v>42</v>
      </c>
      <c r="C369" s="4" t="s">
        <v>39</v>
      </c>
      <c r="D369" s="25" t="s">
        <v>233</v>
      </c>
      <c r="E369" s="25" t="s">
        <v>203</v>
      </c>
      <c r="F369" s="25" t="s">
        <v>246</v>
      </c>
      <c r="G369" s="25" t="s">
        <v>204</v>
      </c>
      <c r="H369" s="25" t="s">
        <v>197</v>
      </c>
      <c r="I369" s="25" t="str">
        <f t="shared" si="171"/>
        <v>Paid Middle</v>
      </c>
      <c r="J369" s="25" t="str">
        <f t="shared" si="162"/>
        <v>PM</v>
      </c>
      <c r="K369" s="25" t="s">
        <v>3</v>
      </c>
      <c r="L369" s="25" t="s">
        <v>8</v>
      </c>
      <c r="M369" s="25" t="str">
        <f t="shared" si="173"/>
        <v>Kiosk Large</v>
      </c>
      <c r="N369" s="25" t="str">
        <f t="shared" si="163"/>
        <v>KL</v>
      </c>
      <c r="O369" s="25" t="s">
        <v>192</v>
      </c>
      <c r="P369" s="25" t="s">
        <v>211</v>
      </c>
      <c r="Q369" s="4" t="str">
        <f t="shared" si="174"/>
        <v>L7-RS-CC-PM-KL-4A+B</v>
      </c>
      <c r="R369" s="4" t="str">
        <f t="shared" si="175"/>
        <v>PM-KL-4A+B</v>
      </c>
      <c r="S369" s="26">
        <v>2.5</v>
      </c>
      <c r="T369" s="26">
        <f>3.72*2</f>
        <v>7.44</v>
      </c>
      <c r="U369" s="27">
        <f t="shared" si="176"/>
        <v>18.600000000000001</v>
      </c>
      <c r="V369" s="28">
        <v>0</v>
      </c>
      <c r="W369" s="27">
        <f t="shared" si="177"/>
        <v>18.600000000000001</v>
      </c>
      <c r="X369" s="29">
        <f t="shared" si="178"/>
        <v>8.1999999999999993</v>
      </c>
      <c r="Y369" s="29">
        <f t="shared" si="178"/>
        <v>24.403199999999998</v>
      </c>
      <c r="Z369" s="29">
        <f t="shared" si="164"/>
        <v>200.10623999999999</v>
      </c>
    </row>
    <row r="370" spans="1:26" x14ac:dyDescent="0.25">
      <c r="A370" s="19">
        <f t="shared" si="172"/>
        <v>368</v>
      </c>
      <c r="B370" s="19" t="s">
        <v>42</v>
      </c>
      <c r="C370" s="20" t="s">
        <v>39</v>
      </c>
      <c r="D370" s="19" t="s">
        <v>233</v>
      </c>
      <c r="E370" s="19" t="s">
        <v>203</v>
      </c>
      <c r="F370" s="19" t="s">
        <v>246</v>
      </c>
      <c r="G370" s="19" t="s">
        <v>187</v>
      </c>
      <c r="H370" s="19" t="s">
        <v>198</v>
      </c>
      <c r="I370" s="19" t="str">
        <f t="shared" si="171"/>
        <v>Unpaid South</v>
      </c>
      <c r="J370" s="19" t="str">
        <f t="shared" si="162"/>
        <v>US</v>
      </c>
      <c r="K370" s="19" t="s">
        <v>3</v>
      </c>
      <c r="L370" s="19" t="s">
        <v>8</v>
      </c>
      <c r="M370" s="19" t="str">
        <f t="shared" si="173"/>
        <v>Kiosk Large</v>
      </c>
      <c r="N370" s="19" t="str">
        <f t="shared" si="163"/>
        <v>KL</v>
      </c>
      <c r="O370" s="19" t="s">
        <v>189</v>
      </c>
      <c r="P370" s="19" t="s">
        <v>190</v>
      </c>
      <c r="Q370" s="20" t="str">
        <f t="shared" si="174"/>
        <v>L7-RS-CC-US-KL-1A</v>
      </c>
      <c r="R370" s="20" t="str">
        <f t="shared" si="175"/>
        <v>US-KL-1A</v>
      </c>
      <c r="S370" s="21">
        <v>2</v>
      </c>
      <c r="T370" s="21">
        <v>3</v>
      </c>
      <c r="U370" s="22">
        <f t="shared" si="176"/>
        <v>6</v>
      </c>
      <c r="V370" s="23">
        <v>0</v>
      </c>
      <c r="W370" s="22">
        <f t="shared" si="177"/>
        <v>6</v>
      </c>
      <c r="X370" s="24">
        <f t="shared" si="178"/>
        <v>6.56</v>
      </c>
      <c r="Y370" s="24">
        <f t="shared" si="178"/>
        <v>9.84</v>
      </c>
      <c r="Z370" s="24">
        <f t="shared" si="164"/>
        <v>64.550399999999996</v>
      </c>
    </row>
    <row r="371" spans="1:26" x14ac:dyDescent="0.25">
      <c r="A371" s="19">
        <f t="shared" si="172"/>
        <v>369</v>
      </c>
      <c r="B371" s="19" t="s">
        <v>42</v>
      </c>
      <c r="C371" s="20" t="s">
        <v>39</v>
      </c>
      <c r="D371" s="19" t="s">
        <v>233</v>
      </c>
      <c r="E371" s="19" t="s">
        <v>203</v>
      </c>
      <c r="F371" s="19" t="s">
        <v>246</v>
      </c>
      <c r="G371" s="19" t="s">
        <v>187</v>
      </c>
      <c r="H371" s="19" t="s">
        <v>198</v>
      </c>
      <c r="I371" s="19" t="str">
        <f t="shared" si="171"/>
        <v>Unpaid South</v>
      </c>
      <c r="J371" s="19" t="str">
        <f t="shared" ref="J371:J434" si="179">LEFT(G371,1)&amp;LEFT(H371,1)</f>
        <v>US</v>
      </c>
      <c r="K371" s="19" t="s">
        <v>3</v>
      </c>
      <c r="L371" s="19" t="s">
        <v>8</v>
      </c>
      <c r="M371" s="19" t="str">
        <f t="shared" si="173"/>
        <v>Kiosk Large</v>
      </c>
      <c r="N371" s="19" t="str">
        <f t="shared" ref="N371:N434" si="180">LEFT(K371,1)&amp;LEFT(L371,1)</f>
        <v>KL</v>
      </c>
      <c r="O371" s="19" t="s">
        <v>189</v>
      </c>
      <c r="P371" s="19" t="s">
        <v>191</v>
      </c>
      <c r="Q371" s="20" t="str">
        <f t="shared" si="174"/>
        <v>L7-RS-CC-US-KL-1B</v>
      </c>
      <c r="R371" s="20" t="str">
        <f t="shared" si="175"/>
        <v>US-KL-1B</v>
      </c>
      <c r="S371" s="21">
        <v>1.95</v>
      </c>
      <c r="T371" s="21">
        <v>3</v>
      </c>
      <c r="U371" s="22">
        <f t="shared" si="176"/>
        <v>5.85</v>
      </c>
      <c r="V371" s="23">
        <v>0</v>
      </c>
      <c r="W371" s="22">
        <f t="shared" si="177"/>
        <v>5.85</v>
      </c>
      <c r="X371" s="24">
        <f t="shared" si="178"/>
        <v>6.3959999999999999</v>
      </c>
      <c r="Y371" s="24">
        <f t="shared" si="178"/>
        <v>9.84</v>
      </c>
      <c r="Z371" s="24">
        <f t="shared" ref="Z371:Z434" si="181">W371*Z$1</f>
        <v>62.936639999999983</v>
      </c>
    </row>
    <row r="372" spans="1:26" x14ac:dyDescent="0.25">
      <c r="A372" s="19">
        <f t="shared" si="172"/>
        <v>370</v>
      </c>
      <c r="B372" s="19" t="s">
        <v>42</v>
      </c>
      <c r="C372" s="20" t="s">
        <v>39</v>
      </c>
      <c r="D372" s="19" t="s">
        <v>233</v>
      </c>
      <c r="E372" s="19" t="s">
        <v>203</v>
      </c>
      <c r="F372" s="19" t="s">
        <v>246</v>
      </c>
      <c r="G372" s="19" t="s">
        <v>187</v>
      </c>
      <c r="H372" s="19" t="s">
        <v>198</v>
      </c>
      <c r="I372" s="19" t="str">
        <f t="shared" si="171"/>
        <v>Unpaid South</v>
      </c>
      <c r="J372" s="19" t="str">
        <f t="shared" si="179"/>
        <v>US</v>
      </c>
      <c r="K372" s="19" t="s">
        <v>3</v>
      </c>
      <c r="L372" s="19" t="s">
        <v>8</v>
      </c>
      <c r="M372" s="19" t="str">
        <f t="shared" si="173"/>
        <v>Kiosk Large</v>
      </c>
      <c r="N372" s="19" t="str">
        <f t="shared" si="180"/>
        <v>KL</v>
      </c>
      <c r="O372" s="19" t="s">
        <v>189</v>
      </c>
      <c r="P372" s="19" t="s">
        <v>194</v>
      </c>
      <c r="Q372" s="20" t="str">
        <f t="shared" si="174"/>
        <v>L7-RS-CC-US-KL-1C</v>
      </c>
      <c r="R372" s="20" t="str">
        <f t="shared" si="175"/>
        <v>US-KL-1C</v>
      </c>
      <c r="S372" s="21">
        <v>1.95</v>
      </c>
      <c r="T372" s="21">
        <v>3</v>
      </c>
      <c r="U372" s="22">
        <f t="shared" si="176"/>
        <v>5.85</v>
      </c>
      <c r="V372" s="23">
        <v>0</v>
      </c>
      <c r="W372" s="22">
        <f t="shared" si="177"/>
        <v>5.85</v>
      </c>
      <c r="X372" s="24">
        <f t="shared" si="178"/>
        <v>6.3959999999999999</v>
      </c>
      <c r="Y372" s="24">
        <f t="shared" si="178"/>
        <v>9.84</v>
      </c>
      <c r="Z372" s="24">
        <f t="shared" si="181"/>
        <v>62.936639999999983</v>
      </c>
    </row>
    <row r="373" spans="1:26" x14ac:dyDescent="0.25">
      <c r="A373" s="19">
        <f t="shared" si="172"/>
        <v>371</v>
      </c>
      <c r="B373" s="19" t="s">
        <v>42</v>
      </c>
      <c r="C373" s="20" t="s">
        <v>39</v>
      </c>
      <c r="D373" s="19" t="s">
        <v>233</v>
      </c>
      <c r="E373" s="19" t="s">
        <v>203</v>
      </c>
      <c r="F373" s="19" t="s">
        <v>246</v>
      </c>
      <c r="G373" s="19" t="s">
        <v>187</v>
      </c>
      <c r="H373" s="19" t="s">
        <v>198</v>
      </c>
      <c r="I373" s="19" t="str">
        <f t="shared" si="171"/>
        <v>Unpaid South</v>
      </c>
      <c r="J373" s="19" t="str">
        <f t="shared" si="179"/>
        <v>US</v>
      </c>
      <c r="K373" s="19" t="s">
        <v>3</v>
      </c>
      <c r="L373" s="19" t="s">
        <v>8</v>
      </c>
      <c r="M373" s="19" t="str">
        <f t="shared" si="173"/>
        <v>Kiosk Large</v>
      </c>
      <c r="N373" s="19" t="str">
        <f t="shared" si="180"/>
        <v>KL</v>
      </c>
      <c r="O373" s="19" t="s">
        <v>192</v>
      </c>
      <c r="P373" s="19" t="s">
        <v>212</v>
      </c>
      <c r="Q373" s="20" t="str">
        <f t="shared" si="174"/>
        <v>L7-RS-CC-US-KL-1AtoC</v>
      </c>
      <c r="R373" s="20" t="str">
        <f t="shared" si="175"/>
        <v>US-KL-1AtoC</v>
      </c>
      <c r="S373" s="21">
        <v>1.95</v>
      </c>
      <c r="T373" s="21">
        <f>3*3</f>
        <v>9</v>
      </c>
      <c r="U373" s="22">
        <f t="shared" si="176"/>
        <v>17.55</v>
      </c>
      <c r="V373" s="23">
        <v>0</v>
      </c>
      <c r="W373" s="22">
        <f t="shared" si="177"/>
        <v>17.55</v>
      </c>
      <c r="X373" s="24">
        <f t="shared" si="178"/>
        <v>6.3959999999999999</v>
      </c>
      <c r="Y373" s="24">
        <f t="shared" si="178"/>
        <v>29.52</v>
      </c>
      <c r="Z373" s="24">
        <f t="shared" si="181"/>
        <v>188.80991999999998</v>
      </c>
    </row>
    <row r="374" spans="1:26" x14ac:dyDescent="0.25">
      <c r="A374" s="19">
        <f t="shared" si="172"/>
        <v>372</v>
      </c>
      <c r="B374" s="19" t="s">
        <v>42</v>
      </c>
      <c r="C374" s="20" t="s">
        <v>39</v>
      </c>
      <c r="D374" s="19" t="s">
        <v>233</v>
      </c>
      <c r="E374" s="19" t="s">
        <v>203</v>
      </c>
      <c r="F374" s="19" t="s">
        <v>246</v>
      </c>
      <c r="G374" s="19" t="s">
        <v>187</v>
      </c>
      <c r="H374" s="19" t="s">
        <v>198</v>
      </c>
      <c r="I374" s="19" t="str">
        <f t="shared" si="171"/>
        <v>Unpaid South</v>
      </c>
      <c r="J374" s="19" t="str">
        <f t="shared" si="179"/>
        <v>US</v>
      </c>
      <c r="K374" s="19" t="s">
        <v>3</v>
      </c>
      <c r="L374" s="19" t="s">
        <v>6</v>
      </c>
      <c r="M374" s="19" t="str">
        <f t="shared" si="173"/>
        <v>Kiosk Small</v>
      </c>
      <c r="N374" s="19" t="str">
        <f t="shared" si="180"/>
        <v>KS</v>
      </c>
      <c r="O374" s="19" t="s">
        <v>189</v>
      </c>
      <c r="P374" s="19" t="s">
        <v>190</v>
      </c>
      <c r="Q374" s="20" t="str">
        <f t="shared" si="174"/>
        <v>L7-RS-CC-US-KS-1A</v>
      </c>
      <c r="R374" s="20" t="str">
        <f t="shared" si="175"/>
        <v>US-KS-1A</v>
      </c>
      <c r="S374" s="21">
        <v>1.5</v>
      </c>
      <c r="T374" s="21">
        <v>1.6</v>
      </c>
      <c r="U374" s="22">
        <f t="shared" si="176"/>
        <v>2.4000000000000004</v>
      </c>
      <c r="V374" s="23">
        <v>0</v>
      </c>
      <c r="W374" s="22">
        <f t="shared" si="177"/>
        <v>2.4000000000000004</v>
      </c>
      <c r="X374" s="24">
        <f t="shared" si="178"/>
        <v>4.92</v>
      </c>
      <c r="Y374" s="24">
        <f t="shared" si="178"/>
        <v>5.2480000000000002</v>
      </c>
      <c r="Z374" s="24">
        <f t="shared" si="181"/>
        <v>25.820159999999998</v>
      </c>
    </row>
    <row r="375" spans="1:26" x14ac:dyDescent="0.25">
      <c r="A375" s="19">
        <f t="shared" si="172"/>
        <v>373</v>
      </c>
      <c r="B375" s="19" t="s">
        <v>42</v>
      </c>
      <c r="C375" s="20" t="s">
        <v>39</v>
      </c>
      <c r="D375" s="19" t="s">
        <v>233</v>
      </c>
      <c r="E375" s="19" t="s">
        <v>203</v>
      </c>
      <c r="F375" s="19" t="s">
        <v>246</v>
      </c>
      <c r="G375" s="19" t="s">
        <v>187</v>
      </c>
      <c r="H375" s="19" t="s">
        <v>198</v>
      </c>
      <c r="I375" s="19" t="str">
        <f t="shared" si="171"/>
        <v>Unpaid South</v>
      </c>
      <c r="J375" s="19" t="str">
        <f t="shared" si="179"/>
        <v>US</v>
      </c>
      <c r="K375" s="19" t="s">
        <v>3</v>
      </c>
      <c r="L375" s="19" t="s">
        <v>6</v>
      </c>
      <c r="M375" s="19" t="str">
        <f t="shared" si="173"/>
        <v>Kiosk Small</v>
      </c>
      <c r="N375" s="19" t="str">
        <f t="shared" si="180"/>
        <v>KS</v>
      </c>
      <c r="O375" s="19" t="s">
        <v>189</v>
      </c>
      <c r="P375" s="19" t="s">
        <v>191</v>
      </c>
      <c r="Q375" s="20" t="str">
        <f t="shared" si="174"/>
        <v>L7-RS-CC-US-KS-1B</v>
      </c>
      <c r="R375" s="20" t="str">
        <f t="shared" si="175"/>
        <v>US-KS-1B</v>
      </c>
      <c r="S375" s="21">
        <v>1.5</v>
      </c>
      <c r="T375" s="21">
        <v>1.6</v>
      </c>
      <c r="U375" s="22">
        <f t="shared" si="176"/>
        <v>2.4000000000000004</v>
      </c>
      <c r="V375" s="23">
        <v>0</v>
      </c>
      <c r="W375" s="22">
        <f t="shared" si="177"/>
        <v>2.4000000000000004</v>
      </c>
      <c r="X375" s="24">
        <f t="shared" si="178"/>
        <v>4.92</v>
      </c>
      <c r="Y375" s="24">
        <f t="shared" si="178"/>
        <v>5.2480000000000002</v>
      </c>
      <c r="Z375" s="24">
        <f t="shared" si="181"/>
        <v>25.820159999999998</v>
      </c>
    </row>
    <row r="376" spans="1:26" x14ac:dyDescent="0.25">
      <c r="A376" s="19">
        <f t="shared" si="172"/>
        <v>374</v>
      </c>
      <c r="B376" s="19" t="s">
        <v>42</v>
      </c>
      <c r="C376" s="20" t="s">
        <v>39</v>
      </c>
      <c r="D376" s="19" t="s">
        <v>233</v>
      </c>
      <c r="E376" s="19" t="s">
        <v>203</v>
      </c>
      <c r="F376" s="19" t="s">
        <v>246</v>
      </c>
      <c r="G376" s="19" t="s">
        <v>187</v>
      </c>
      <c r="H376" s="19" t="s">
        <v>198</v>
      </c>
      <c r="I376" s="19" t="str">
        <f t="shared" si="171"/>
        <v>Unpaid South</v>
      </c>
      <c r="J376" s="19" t="str">
        <f t="shared" si="179"/>
        <v>US</v>
      </c>
      <c r="K376" s="19" t="s">
        <v>3</v>
      </c>
      <c r="L376" s="19" t="s">
        <v>9</v>
      </c>
      <c r="M376" s="19" t="str">
        <f t="shared" si="173"/>
        <v>Kiosk Medium</v>
      </c>
      <c r="N376" s="19" t="str">
        <f t="shared" si="180"/>
        <v>KM</v>
      </c>
      <c r="O376" s="19" t="s">
        <v>192</v>
      </c>
      <c r="P376" s="19" t="s">
        <v>193</v>
      </c>
      <c r="Q376" s="20" t="str">
        <f t="shared" si="174"/>
        <v>L7-RS-CC-US-KM-1A+B</v>
      </c>
      <c r="R376" s="20" t="str">
        <f t="shared" si="175"/>
        <v>US-KM-1A+B</v>
      </c>
      <c r="S376" s="21">
        <v>1.5</v>
      </c>
      <c r="T376" s="21">
        <f>1.6*2</f>
        <v>3.2</v>
      </c>
      <c r="U376" s="22">
        <f t="shared" si="176"/>
        <v>4.8000000000000007</v>
      </c>
      <c r="V376" s="23">
        <v>0</v>
      </c>
      <c r="W376" s="22">
        <f t="shared" si="177"/>
        <v>4.8000000000000007</v>
      </c>
      <c r="X376" s="24">
        <f t="shared" si="178"/>
        <v>4.92</v>
      </c>
      <c r="Y376" s="24">
        <f t="shared" si="178"/>
        <v>10.496</v>
      </c>
      <c r="Z376" s="24">
        <f t="shared" si="181"/>
        <v>51.640319999999996</v>
      </c>
    </row>
    <row r="377" spans="1:26" x14ac:dyDescent="0.25">
      <c r="A377" s="1">
        <f t="shared" si="172"/>
        <v>375</v>
      </c>
      <c r="S377" s="41"/>
      <c r="T377" s="41"/>
      <c r="V377" s="18"/>
    </row>
    <row r="378" spans="1:26" x14ac:dyDescent="0.25">
      <c r="A378" s="19">
        <f t="shared" si="172"/>
        <v>376</v>
      </c>
      <c r="B378" s="19" t="s">
        <v>42</v>
      </c>
      <c r="C378" s="20" t="s">
        <v>20</v>
      </c>
      <c r="D378" s="19" t="s">
        <v>234</v>
      </c>
      <c r="E378" s="19" t="s">
        <v>203</v>
      </c>
      <c r="F378" s="19" t="s">
        <v>246</v>
      </c>
      <c r="G378" s="19" t="s">
        <v>187</v>
      </c>
      <c r="H378" s="19" t="s">
        <v>188</v>
      </c>
      <c r="I378" s="19" t="str">
        <f t="shared" si="171"/>
        <v>Unpaid North</v>
      </c>
      <c r="J378" s="19" t="str">
        <f t="shared" si="179"/>
        <v>UN</v>
      </c>
      <c r="K378" s="19" t="s">
        <v>3</v>
      </c>
      <c r="L378" s="19" t="s">
        <v>8</v>
      </c>
      <c r="M378" s="19" t="str">
        <f t="shared" ref="M378:M410" si="182">K378&amp;" "&amp;L378</f>
        <v>Kiosk Large</v>
      </c>
      <c r="N378" s="19" t="str">
        <f t="shared" si="180"/>
        <v>KL</v>
      </c>
      <c r="O378" s="19" t="s">
        <v>189</v>
      </c>
      <c r="P378" s="19" t="s">
        <v>190</v>
      </c>
      <c r="Q378" s="20" t="str">
        <f t="shared" ref="Q378:Q410" si="183">B378&amp;"-"&amp;D378&amp;"-"&amp;F378&amp;"-"&amp;J378&amp;"-"&amp;N378&amp;"-"&amp;P378</f>
        <v>L7-DP-CC-UN-KL-1A</v>
      </c>
      <c r="R378" s="20" t="str">
        <f t="shared" ref="R378:R410" si="184">J378&amp;"-"&amp;N378&amp;"-"&amp;P378</f>
        <v>UN-KL-1A</v>
      </c>
      <c r="S378" s="21">
        <v>2.5</v>
      </c>
      <c r="T378" s="21">
        <v>3</v>
      </c>
      <c r="U378" s="22">
        <f>S378*T378</f>
        <v>7.5</v>
      </c>
      <c r="V378" s="23">
        <v>0</v>
      </c>
      <c r="W378" s="22">
        <f t="shared" ref="W378:W410" si="185">U378-V378</f>
        <v>7.5</v>
      </c>
      <c r="X378" s="24">
        <f t="shared" ref="X378:Y410" si="186">S378*X$1</f>
        <v>8.1999999999999993</v>
      </c>
      <c r="Y378" s="24">
        <f t="shared" si="186"/>
        <v>9.84</v>
      </c>
      <c r="Z378" s="24">
        <f t="shared" si="181"/>
        <v>80.687999999999988</v>
      </c>
    </row>
    <row r="379" spans="1:26" x14ac:dyDescent="0.25">
      <c r="A379" s="19">
        <f t="shared" si="172"/>
        <v>377</v>
      </c>
      <c r="B379" s="19" t="s">
        <v>42</v>
      </c>
      <c r="C379" s="20" t="s">
        <v>20</v>
      </c>
      <c r="D379" s="19" t="s">
        <v>234</v>
      </c>
      <c r="E379" s="19" t="s">
        <v>203</v>
      </c>
      <c r="F379" s="19" t="s">
        <v>246</v>
      </c>
      <c r="G379" s="19" t="s">
        <v>187</v>
      </c>
      <c r="H379" s="19" t="s">
        <v>188</v>
      </c>
      <c r="I379" s="19" t="str">
        <f t="shared" si="171"/>
        <v>Unpaid North</v>
      </c>
      <c r="J379" s="19" t="str">
        <f t="shared" si="179"/>
        <v>UN</v>
      </c>
      <c r="K379" s="19" t="s">
        <v>3</v>
      </c>
      <c r="L379" s="19" t="s">
        <v>8</v>
      </c>
      <c r="M379" s="19" t="str">
        <f t="shared" si="182"/>
        <v>Kiosk Large</v>
      </c>
      <c r="N379" s="19" t="str">
        <f t="shared" si="180"/>
        <v>KL</v>
      </c>
      <c r="O379" s="19" t="s">
        <v>189</v>
      </c>
      <c r="P379" s="19" t="s">
        <v>191</v>
      </c>
      <c r="Q379" s="20" t="str">
        <f t="shared" si="183"/>
        <v>L7-DP-CC-UN-KL-1B</v>
      </c>
      <c r="R379" s="20" t="str">
        <f t="shared" si="184"/>
        <v>UN-KL-1B</v>
      </c>
      <c r="S379" s="21">
        <v>2.5</v>
      </c>
      <c r="T379" s="21">
        <v>3</v>
      </c>
      <c r="U379" s="22">
        <f>S379*T379</f>
        <v>7.5</v>
      </c>
      <c r="V379" s="23">
        <v>0</v>
      </c>
      <c r="W379" s="22">
        <f t="shared" si="185"/>
        <v>7.5</v>
      </c>
      <c r="X379" s="24">
        <f t="shared" si="186"/>
        <v>8.1999999999999993</v>
      </c>
      <c r="Y379" s="24">
        <f t="shared" si="186"/>
        <v>9.84</v>
      </c>
      <c r="Z379" s="24">
        <f t="shared" si="181"/>
        <v>80.687999999999988</v>
      </c>
    </row>
    <row r="380" spans="1:26" x14ac:dyDescent="0.25">
      <c r="A380" s="19">
        <f t="shared" si="172"/>
        <v>378</v>
      </c>
      <c r="B380" s="19" t="s">
        <v>42</v>
      </c>
      <c r="C380" s="20" t="s">
        <v>20</v>
      </c>
      <c r="D380" s="19" t="s">
        <v>234</v>
      </c>
      <c r="E380" s="19" t="s">
        <v>203</v>
      </c>
      <c r="F380" s="19" t="s">
        <v>246</v>
      </c>
      <c r="G380" s="19" t="s">
        <v>187</v>
      </c>
      <c r="H380" s="19" t="s">
        <v>188</v>
      </c>
      <c r="I380" s="19" t="str">
        <f t="shared" si="171"/>
        <v>Unpaid North</v>
      </c>
      <c r="J380" s="19" t="str">
        <f t="shared" si="179"/>
        <v>UN</v>
      </c>
      <c r="K380" s="19" t="s">
        <v>3</v>
      </c>
      <c r="L380" s="19" t="s">
        <v>8</v>
      </c>
      <c r="M380" s="19" t="str">
        <f t="shared" si="182"/>
        <v>Kiosk Large</v>
      </c>
      <c r="N380" s="19" t="str">
        <f t="shared" si="180"/>
        <v>KL</v>
      </c>
      <c r="O380" s="19" t="s">
        <v>189</v>
      </c>
      <c r="P380" s="19" t="s">
        <v>199</v>
      </c>
      <c r="Q380" s="20" t="str">
        <f t="shared" si="183"/>
        <v>L7-DP-CC-UN-KL-2A</v>
      </c>
      <c r="R380" s="20" t="str">
        <f t="shared" si="184"/>
        <v>UN-KL-2A</v>
      </c>
      <c r="S380" s="21">
        <v>2.5</v>
      </c>
      <c r="T380" s="21">
        <v>3</v>
      </c>
      <c r="U380" s="22">
        <f>S380*T380</f>
        <v>7.5</v>
      </c>
      <c r="V380" s="23">
        <v>0</v>
      </c>
      <c r="W380" s="22">
        <f t="shared" si="185"/>
        <v>7.5</v>
      </c>
      <c r="X380" s="24">
        <f t="shared" si="186"/>
        <v>8.1999999999999993</v>
      </c>
      <c r="Y380" s="24">
        <f t="shared" si="186"/>
        <v>9.84</v>
      </c>
      <c r="Z380" s="24">
        <f t="shared" si="181"/>
        <v>80.687999999999988</v>
      </c>
    </row>
    <row r="381" spans="1:26" x14ac:dyDescent="0.25">
      <c r="A381" s="19">
        <f t="shared" si="172"/>
        <v>379</v>
      </c>
      <c r="B381" s="19" t="s">
        <v>42</v>
      </c>
      <c r="C381" s="20" t="s">
        <v>20</v>
      </c>
      <c r="D381" s="19" t="s">
        <v>234</v>
      </c>
      <c r="E381" s="19" t="s">
        <v>203</v>
      </c>
      <c r="F381" s="19" t="s">
        <v>246</v>
      </c>
      <c r="G381" s="19" t="s">
        <v>187</v>
      </c>
      <c r="H381" s="19" t="s">
        <v>188</v>
      </c>
      <c r="I381" s="19" t="str">
        <f t="shared" si="171"/>
        <v>Unpaid North</v>
      </c>
      <c r="J381" s="19" t="str">
        <f t="shared" si="179"/>
        <v>UN</v>
      </c>
      <c r="K381" s="19" t="s">
        <v>3</v>
      </c>
      <c r="L381" s="19" t="s">
        <v>8</v>
      </c>
      <c r="M381" s="19" t="str">
        <f t="shared" si="182"/>
        <v>Kiosk Large</v>
      </c>
      <c r="N381" s="19" t="str">
        <f t="shared" si="180"/>
        <v>KL</v>
      </c>
      <c r="O381" s="19" t="s">
        <v>189</v>
      </c>
      <c r="P381" s="19" t="s">
        <v>200</v>
      </c>
      <c r="Q381" s="20" t="str">
        <f t="shared" si="183"/>
        <v>L7-DP-CC-UN-KL-2B</v>
      </c>
      <c r="R381" s="20" t="str">
        <f t="shared" si="184"/>
        <v>UN-KL-2B</v>
      </c>
      <c r="S381" s="21">
        <v>2.5</v>
      </c>
      <c r="T381" s="21">
        <v>3</v>
      </c>
      <c r="U381" s="22">
        <f>S381*T381</f>
        <v>7.5</v>
      </c>
      <c r="V381" s="23">
        <v>0</v>
      </c>
      <c r="W381" s="22">
        <f t="shared" si="185"/>
        <v>7.5</v>
      </c>
      <c r="X381" s="24">
        <f t="shared" si="186"/>
        <v>8.1999999999999993</v>
      </c>
      <c r="Y381" s="24">
        <f t="shared" si="186"/>
        <v>9.84</v>
      </c>
      <c r="Z381" s="24">
        <f t="shared" si="181"/>
        <v>80.687999999999988</v>
      </c>
    </row>
    <row r="382" spans="1:26" x14ac:dyDescent="0.25">
      <c r="A382" s="19">
        <f t="shared" si="172"/>
        <v>380</v>
      </c>
      <c r="B382" s="19" t="s">
        <v>42</v>
      </c>
      <c r="C382" s="20" t="s">
        <v>20</v>
      </c>
      <c r="D382" s="19" t="s">
        <v>234</v>
      </c>
      <c r="E382" s="19" t="s">
        <v>203</v>
      </c>
      <c r="F382" s="19" t="s">
        <v>246</v>
      </c>
      <c r="G382" s="19" t="s">
        <v>187</v>
      </c>
      <c r="H382" s="19" t="s">
        <v>188</v>
      </c>
      <c r="I382" s="19" t="str">
        <f t="shared" si="171"/>
        <v>Unpaid North</v>
      </c>
      <c r="J382" s="19" t="str">
        <f t="shared" si="179"/>
        <v>UN</v>
      </c>
      <c r="K382" s="19" t="s">
        <v>3</v>
      </c>
      <c r="L382" s="19" t="s">
        <v>8</v>
      </c>
      <c r="M382" s="19" t="str">
        <f t="shared" si="182"/>
        <v>Kiosk Large</v>
      </c>
      <c r="N382" s="19" t="str">
        <f t="shared" si="180"/>
        <v>KL</v>
      </c>
      <c r="O382" s="19" t="s">
        <v>189</v>
      </c>
      <c r="P382" s="19">
        <v>3</v>
      </c>
      <c r="Q382" s="20" t="str">
        <f t="shared" si="183"/>
        <v>L7-DP-CC-UN-KL-3</v>
      </c>
      <c r="R382" s="20" t="str">
        <f t="shared" si="184"/>
        <v>UN-KL-3</v>
      </c>
      <c r="S382" s="21">
        <v>2.6</v>
      </c>
      <c r="T382" s="21">
        <v>6.51</v>
      </c>
      <c r="U382" s="22">
        <f>S382*T382</f>
        <v>16.925999999999998</v>
      </c>
      <c r="V382" s="23">
        <v>0</v>
      </c>
      <c r="W382" s="22">
        <f t="shared" si="185"/>
        <v>16.925999999999998</v>
      </c>
      <c r="X382" s="24">
        <f t="shared" si="186"/>
        <v>8.5280000000000005</v>
      </c>
      <c r="Y382" s="24">
        <f t="shared" si="186"/>
        <v>21.352799999999998</v>
      </c>
      <c r="Z382" s="24">
        <f t="shared" si="181"/>
        <v>182.09667839999994</v>
      </c>
    </row>
    <row r="383" spans="1:26" x14ac:dyDescent="0.25">
      <c r="A383" s="19">
        <f t="shared" si="172"/>
        <v>381</v>
      </c>
      <c r="B383" s="19" t="s">
        <v>42</v>
      </c>
      <c r="C383" s="20" t="s">
        <v>20</v>
      </c>
      <c r="D383" s="19" t="s">
        <v>234</v>
      </c>
      <c r="E383" s="19" t="s">
        <v>203</v>
      </c>
      <c r="F383" s="19" t="s">
        <v>246</v>
      </c>
      <c r="G383" s="19" t="s">
        <v>187</v>
      </c>
      <c r="H383" s="19" t="s">
        <v>188</v>
      </c>
      <c r="I383" s="19" t="str">
        <f t="shared" si="171"/>
        <v>Unpaid North</v>
      </c>
      <c r="J383" s="19" t="str">
        <f t="shared" si="179"/>
        <v>UN</v>
      </c>
      <c r="K383" s="19" t="s">
        <v>4</v>
      </c>
      <c r="L383" s="19" t="s">
        <v>6</v>
      </c>
      <c r="M383" s="19" t="str">
        <f t="shared" si="182"/>
        <v>Block Small</v>
      </c>
      <c r="N383" s="19" t="str">
        <f t="shared" si="180"/>
        <v>BS</v>
      </c>
      <c r="O383" s="19" t="s">
        <v>192</v>
      </c>
      <c r="P383" s="19" t="s">
        <v>207</v>
      </c>
      <c r="Q383" s="20" t="str">
        <f t="shared" si="183"/>
        <v>L7-DP-CC-UN-BS-1to3</v>
      </c>
      <c r="R383" s="20" t="str">
        <f t="shared" si="184"/>
        <v>UN-BS-1to3</v>
      </c>
      <c r="S383" s="21">
        <v>0</v>
      </c>
      <c r="T383" s="21">
        <v>0</v>
      </c>
      <c r="U383" s="22">
        <f>$U$378+$U$379+$U$380+$U$381+$U$382</f>
        <v>46.926000000000002</v>
      </c>
      <c r="V383" s="23">
        <v>0</v>
      </c>
      <c r="W383" s="22">
        <f t="shared" si="185"/>
        <v>46.926000000000002</v>
      </c>
      <c r="X383" s="24">
        <f t="shared" si="186"/>
        <v>0</v>
      </c>
      <c r="Y383" s="24">
        <f t="shared" si="186"/>
        <v>0</v>
      </c>
      <c r="Z383" s="24">
        <f t="shared" si="181"/>
        <v>504.84867839999993</v>
      </c>
    </row>
    <row r="384" spans="1:26" x14ac:dyDescent="0.25">
      <c r="A384" s="19">
        <f t="shared" si="172"/>
        <v>382</v>
      </c>
      <c r="B384" s="19" t="s">
        <v>42</v>
      </c>
      <c r="C384" s="20" t="s">
        <v>20</v>
      </c>
      <c r="D384" s="19" t="s">
        <v>234</v>
      </c>
      <c r="E384" s="19" t="s">
        <v>203</v>
      </c>
      <c r="F384" s="19" t="s">
        <v>246</v>
      </c>
      <c r="G384" s="19" t="s">
        <v>187</v>
      </c>
      <c r="H384" s="19" t="s">
        <v>188</v>
      </c>
      <c r="I384" s="19" t="str">
        <f t="shared" si="171"/>
        <v>Unpaid North</v>
      </c>
      <c r="J384" s="19" t="str">
        <f t="shared" si="179"/>
        <v>UN</v>
      </c>
      <c r="K384" s="19" t="s">
        <v>3</v>
      </c>
      <c r="L384" s="19" t="s">
        <v>6</v>
      </c>
      <c r="M384" s="19" t="str">
        <f t="shared" si="182"/>
        <v>Kiosk Small</v>
      </c>
      <c r="N384" s="19" t="str">
        <f t="shared" si="180"/>
        <v>KS</v>
      </c>
      <c r="O384" s="19" t="s">
        <v>189</v>
      </c>
      <c r="P384" s="19">
        <v>1</v>
      </c>
      <c r="Q384" s="20" t="str">
        <f t="shared" si="183"/>
        <v>L7-DP-CC-UN-KS-1</v>
      </c>
      <c r="R384" s="20" t="str">
        <f t="shared" si="184"/>
        <v>UN-KS-1</v>
      </c>
      <c r="S384" s="21">
        <v>1.5</v>
      </c>
      <c r="T384" s="21">
        <v>1.6</v>
      </c>
      <c r="U384" s="22">
        <f t="shared" ref="U384:U410" si="187">S384*T384</f>
        <v>2.4000000000000004</v>
      </c>
      <c r="V384" s="23">
        <v>0</v>
      </c>
      <c r="W384" s="22">
        <f t="shared" si="185"/>
        <v>2.4000000000000004</v>
      </c>
      <c r="X384" s="24">
        <f t="shared" si="186"/>
        <v>4.92</v>
      </c>
      <c r="Y384" s="24">
        <f t="shared" si="186"/>
        <v>5.2480000000000002</v>
      </c>
      <c r="Z384" s="24">
        <f t="shared" si="181"/>
        <v>25.820159999999998</v>
      </c>
    </row>
    <row r="385" spans="1:26" x14ac:dyDescent="0.25">
      <c r="A385" s="19">
        <f t="shared" si="172"/>
        <v>383</v>
      </c>
      <c r="B385" s="19" t="s">
        <v>42</v>
      </c>
      <c r="C385" s="20" t="s">
        <v>20</v>
      </c>
      <c r="D385" s="19" t="s">
        <v>234</v>
      </c>
      <c r="E385" s="19" t="s">
        <v>203</v>
      </c>
      <c r="F385" s="19" t="s">
        <v>246</v>
      </c>
      <c r="G385" s="19" t="s">
        <v>187</v>
      </c>
      <c r="H385" s="19" t="s">
        <v>188</v>
      </c>
      <c r="I385" s="19" t="str">
        <f t="shared" si="171"/>
        <v>Unpaid North</v>
      </c>
      <c r="J385" s="19" t="str">
        <f t="shared" si="179"/>
        <v>UN</v>
      </c>
      <c r="K385" s="19" t="s">
        <v>3</v>
      </c>
      <c r="L385" s="19" t="s">
        <v>6</v>
      </c>
      <c r="M385" s="19" t="str">
        <f t="shared" si="182"/>
        <v>Kiosk Small</v>
      </c>
      <c r="N385" s="19" t="str">
        <f t="shared" si="180"/>
        <v>KS</v>
      </c>
      <c r="O385" s="19" t="s">
        <v>189</v>
      </c>
      <c r="P385" s="19">
        <v>2</v>
      </c>
      <c r="Q385" s="20" t="str">
        <f t="shared" si="183"/>
        <v>L7-DP-CC-UN-KS-2</v>
      </c>
      <c r="R385" s="20" t="str">
        <f t="shared" si="184"/>
        <v>UN-KS-2</v>
      </c>
      <c r="S385" s="21">
        <v>1.6</v>
      </c>
      <c r="T385" s="21">
        <v>1.5</v>
      </c>
      <c r="U385" s="22">
        <f t="shared" si="187"/>
        <v>2.4000000000000004</v>
      </c>
      <c r="V385" s="23">
        <v>0</v>
      </c>
      <c r="W385" s="22">
        <f t="shared" si="185"/>
        <v>2.4000000000000004</v>
      </c>
      <c r="X385" s="24">
        <f t="shared" si="186"/>
        <v>5.2480000000000002</v>
      </c>
      <c r="Y385" s="24">
        <f t="shared" si="186"/>
        <v>4.92</v>
      </c>
      <c r="Z385" s="24">
        <f t="shared" si="181"/>
        <v>25.820159999999998</v>
      </c>
    </row>
    <row r="386" spans="1:26" x14ac:dyDescent="0.25">
      <c r="A386" s="25">
        <f t="shared" si="172"/>
        <v>384</v>
      </c>
      <c r="B386" s="25" t="s">
        <v>42</v>
      </c>
      <c r="C386" s="4" t="s">
        <v>20</v>
      </c>
      <c r="D386" s="25" t="s">
        <v>234</v>
      </c>
      <c r="E386" s="25" t="s">
        <v>203</v>
      </c>
      <c r="F386" s="25" t="s">
        <v>246</v>
      </c>
      <c r="G386" s="25" t="s">
        <v>204</v>
      </c>
      <c r="H386" s="25" t="s">
        <v>197</v>
      </c>
      <c r="I386" s="25" t="str">
        <f t="shared" si="171"/>
        <v>Paid Middle</v>
      </c>
      <c r="J386" s="25" t="str">
        <f t="shared" si="179"/>
        <v>PM</v>
      </c>
      <c r="K386" s="25" t="s">
        <v>3</v>
      </c>
      <c r="L386" s="25" t="s">
        <v>8</v>
      </c>
      <c r="M386" s="25" t="str">
        <f t="shared" si="182"/>
        <v>Kiosk Large</v>
      </c>
      <c r="N386" s="25" t="str">
        <f t="shared" si="180"/>
        <v>KL</v>
      </c>
      <c r="O386" s="25" t="s">
        <v>189</v>
      </c>
      <c r="P386" s="25" t="s">
        <v>190</v>
      </c>
      <c r="Q386" s="4" t="str">
        <f t="shared" si="183"/>
        <v>L7-DP-CC-PM-KL-1A</v>
      </c>
      <c r="R386" s="4" t="str">
        <f t="shared" si="184"/>
        <v>PM-KL-1A</v>
      </c>
      <c r="S386" s="26">
        <v>2.5</v>
      </c>
      <c r="T386" s="26">
        <v>3.72</v>
      </c>
      <c r="U386" s="27">
        <f t="shared" si="187"/>
        <v>9.3000000000000007</v>
      </c>
      <c r="V386" s="28">
        <v>0</v>
      </c>
      <c r="W386" s="27">
        <f t="shared" si="185"/>
        <v>9.3000000000000007</v>
      </c>
      <c r="X386" s="29">
        <f t="shared" si="186"/>
        <v>8.1999999999999993</v>
      </c>
      <c r="Y386" s="29">
        <f t="shared" si="186"/>
        <v>12.201599999999999</v>
      </c>
      <c r="Z386" s="29">
        <f t="shared" si="181"/>
        <v>100.05311999999999</v>
      </c>
    </row>
    <row r="387" spans="1:26" x14ac:dyDescent="0.25">
      <c r="A387" s="25">
        <f t="shared" si="172"/>
        <v>385</v>
      </c>
      <c r="B387" s="25" t="s">
        <v>42</v>
      </c>
      <c r="C387" s="4" t="s">
        <v>20</v>
      </c>
      <c r="D387" s="25" t="s">
        <v>234</v>
      </c>
      <c r="E387" s="25" t="s">
        <v>203</v>
      </c>
      <c r="F387" s="25" t="s">
        <v>246</v>
      </c>
      <c r="G387" s="25" t="s">
        <v>204</v>
      </c>
      <c r="H387" s="25" t="s">
        <v>197</v>
      </c>
      <c r="I387" s="25" t="str">
        <f t="shared" si="171"/>
        <v>Paid Middle</v>
      </c>
      <c r="J387" s="25" t="str">
        <f t="shared" si="179"/>
        <v>PM</v>
      </c>
      <c r="K387" s="25" t="s">
        <v>3</v>
      </c>
      <c r="L387" s="25" t="s">
        <v>8</v>
      </c>
      <c r="M387" s="25" t="str">
        <f t="shared" si="182"/>
        <v>Kiosk Large</v>
      </c>
      <c r="N387" s="25" t="str">
        <f t="shared" si="180"/>
        <v>KL</v>
      </c>
      <c r="O387" s="25" t="s">
        <v>189</v>
      </c>
      <c r="P387" s="25" t="s">
        <v>191</v>
      </c>
      <c r="Q387" s="4" t="str">
        <f t="shared" si="183"/>
        <v>L7-DP-CC-PM-KL-1B</v>
      </c>
      <c r="R387" s="4" t="str">
        <f t="shared" si="184"/>
        <v>PM-KL-1B</v>
      </c>
      <c r="S387" s="26">
        <v>2.5</v>
      </c>
      <c r="T387" s="26">
        <v>3.72</v>
      </c>
      <c r="U387" s="27">
        <f t="shared" si="187"/>
        <v>9.3000000000000007</v>
      </c>
      <c r="V387" s="28">
        <v>0</v>
      </c>
      <c r="W387" s="27">
        <f t="shared" si="185"/>
        <v>9.3000000000000007</v>
      </c>
      <c r="X387" s="29">
        <f t="shared" si="186"/>
        <v>8.1999999999999993</v>
      </c>
      <c r="Y387" s="29">
        <f t="shared" si="186"/>
        <v>12.201599999999999</v>
      </c>
      <c r="Z387" s="29">
        <f t="shared" si="181"/>
        <v>100.05311999999999</v>
      </c>
    </row>
    <row r="388" spans="1:26" x14ac:dyDescent="0.25">
      <c r="A388" s="25">
        <f t="shared" si="172"/>
        <v>386</v>
      </c>
      <c r="B388" s="25" t="s">
        <v>42</v>
      </c>
      <c r="C388" s="4" t="s">
        <v>20</v>
      </c>
      <c r="D388" s="25" t="s">
        <v>234</v>
      </c>
      <c r="E388" s="25" t="s">
        <v>203</v>
      </c>
      <c r="F388" s="25" t="s">
        <v>246</v>
      </c>
      <c r="G388" s="25" t="s">
        <v>204</v>
      </c>
      <c r="H388" s="25" t="s">
        <v>197</v>
      </c>
      <c r="I388" s="25" t="str">
        <f t="shared" si="171"/>
        <v>Paid Middle</v>
      </c>
      <c r="J388" s="25" t="str">
        <f t="shared" si="179"/>
        <v>PM</v>
      </c>
      <c r="K388" s="25" t="s">
        <v>3</v>
      </c>
      <c r="L388" s="25" t="s">
        <v>8</v>
      </c>
      <c r="M388" s="25" t="str">
        <f t="shared" si="182"/>
        <v>Kiosk Large</v>
      </c>
      <c r="N388" s="25" t="str">
        <f t="shared" si="180"/>
        <v>KL</v>
      </c>
      <c r="O388" s="25" t="s">
        <v>192</v>
      </c>
      <c r="P388" s="25" t="s">
        <v>193</v>
      </c>
      <c r="Q388" s="4" t="str">
        <f t="shared" si="183"/>
        <v>L7-DP-CC-PM-KL-1A+B</v>
      </c>
      <c r="R388" s="4" t="str">
        <f t="shared" si="184"/>
        <v>PM-KL-1A+B</v>
      </c>
      <c r="S388" s="26">
        <v>2.5</v>
      </c>
      <c r="T388" s="26">
        <f>3.72*2</f>
        <v>7.44</v>
      </c>
      <c r="U388" s="27">
        <f t="shared" si="187"/>
        <v>18.600000000000001</v>
      </c>
      <c r="V388" s="28">
        <v>0</v>
      </c>
      <c r="W388" s="27">
        <f t="shared" si="185"/>
        <v>18.600000000000001</v>
      </c>
      <c r="X388" s="29">
        <f t="shared" si="186"/>
        <v>8.1999999999999993</v>
      </c>
      <c r="Y388" s="29">
        <f t="shared" si="186"/>
        <v>24.403199999999998</v>
      </c>
      <c r="Z388" s="29">
        <f t="shared" si="181"/>
        <v>200.10623999999999</v>
      </c>
    </row>
    <row r="389" spans="1:26" ht="14.25" customHeight="1" x14ac:dyDescent="0.25">
      <c r="A389" s="25">
        <f t="shared" si="172"/>
        <v>387</v>
      </c>
      <c r="B389" s="25" t="s">
        <v>42</v>
      </c>
      <c r="C389" s="4" t="s">
        <v>20</v>
      </c>
      <c r="D389" s="25" t="s">
        <v>234</v>
      </c>
      <c r="E389" s="25" t="s">
        <v>203</v>
      </c>
      <c r="F389" s="25" t="s">
        <v>246</v>
      </c>
      <c r="G389" s="25" t="s">
        <v>204</v>
      </c>
      <c r="H389" s="25" t="s">
        <v>197</v>
      </c>
      <c r="I389" s="25" t="str">
        <f t="shared" si="171"/>
        <v>Paid Middle</v>
      </c>
      <c r="J389" s="25" t="str">
        <f t="shared" si="179"/>
        <v>PM</v>
      </c>
      <c r="K389" s="25" t="s">
        <v>3</v>
      </c>
      <c r="L389" s="25" t="s">
        <v>8</v>
      </c>
      <c r="M389" s="25" t="str">
        <f t="shared" si="182"/>
        <v>Kiosk Large</v>
      </c>
      <c r="N389" s="25" t="str">
        <f t="shared" si="180"/>
        <v>KL</v>
      </c>
      <c r="O389" s="25" t="s">
        <v>189</v>
      </c>
      <c r="P389" s="25" t="s">
        <v>199</v>
      </c>
      <c r="Q389" s="4" t="str">
        <f t="shared" si="183"/>
        <v>L7-DP-CC-PM-KL-2A</v>
      </c>
      <c r="R389" s="4" t="str">
        <f t="shared" si="184"/>
        <v>PM-KL-2A</v>
      </c>
      <c r="S389" s="26">
        <v>2.5</v>
      </c>
      <c r="T389" s="26">
        <v>3.72</v>
      </c>
      <c r="U389" s="27">
        <f t="shared" si="187"/>
        <v>9.3000000000000007</v>
      </c>
      <c r="V389" s="28">
        <v>0</v>
      </c>
      <c r="W389" s="27">
        <f t="shared" si="185"/>
        <v>9.3000000000000007</v>
      </c>
      <c r="X389" s="29">
        <f t="shared" si="186"/>
        <v>8.1999999999999993</v>
      </c>
      <c r="Y389" s="29">
        <f t="shared" si="186"/>
        <v>12.201599999999999</v>
      </c>
      <c r="Z389" s="29">
        <f t="shared" si="181"/>
        <v>100.05311999999999</v>
      </c>
    </row>
    <row r="390" spans="1:26" x14ac:dyDescent="0.25">
      <c r="A390" s="25">
        <f t="shared" si="172"/>
        <v>388</v>
      </c>
      <c r="B390" s="25" t="s">
        <v>42</v>
      </c>
      <c r="C390" s="4" t="s">
        <v>20</v>
      </c>
      <c r="D390" s="25" t="s">
        <v>234</v>
      </c>
      <c r="E390" s="25" t="s">
        <v>203</v>
      </c>
      <c r="F390" s="25" t="s">
        <v>246</v>
      </c>
      <c r="G390" s="25" t="s">
        <v>204</v>
      </c>
      <c r="H390" s="25" t="s">
        <v>197</v>
      </c>
      <c r="I390" s="25" t="str">
        <f t="shared" si="171"/>
        <v>Paid Middle</v>
      </c>
      <c r="J390" s="25" t="str">
        <f t="shared" si="179"/>
        <v>PM</v>
      </c>
      <c r="K390" s="25" t="s">
        <v>3</v>
      </c>
      <c r="L390" s="25" t="s">
        <v>8</v>
      </c>
      <c r="M390" s="25" t="str">
        <f t="shared" si="182"/>
        <v>Kiosk Large</v>
      </c>
      <c r="N390" s="25" t="str">
        <f t="shared" si="180"/>
        <v>KL</v>
      </c>
      <c r="O390" s="25" t="s">
        <v>189</v>
      </c>
      <c r="P390" s="25" t="s">
        <v>200</v>
      </c>
      <c r="Q390" s="4" t="str">
        <f t="shared" si="183"/>
        <v>L7-DP-CC-PM-KL-2B</v>
      </c>
      <c r="R390" s="4" t="str">
        <f t="shared" si="184"/>
        <v>PM-KL-2B</v>
      </c>
      <c r="S390" s="26">
        <v>2.5</v>
      </c>
      <c r="T390" s="26">
        <v>3.72</v>
      </c>
      <c r="U390" s="27">
        <f t="shared" si="187"/>
        <v>9.3000000000000007</v>
      </c>
      <c r="V390" s="28">
        <v>0</v>
      </c>
      <c r="W390" s="27">
        <f t="shared" si="185"/>
        <v>9.3000000000000007</v>
      </c>
      <c r="X390" s="29">
        <f t="shared" si="186"/>
        <v>8.1999999999999993</v>
      </c>
      <c r="Y390" s="29">
        <f t="shared" si="186"/>
        <v>12.201599999999999</v>
      </c>
      <c r="Z390" s="29">
        <f t="shared" si="181"/>
        <v>100.05311999999999</v>
      </c>
    </row>
    <row r="391" spans="1:26" x14ac:dyDescent="0.25">
      <c r="A391" s="25">
        <f t="shared" si="172"/>
        <v>389</v>
      </c>
      <c r="B391" s="25" t="s">
        <v>42</v>
      </c>
      <c r="C391" s="4" t="s">
        <v>20</v>
      </c>
      <c r="D391" s="25" t="s">
        <v>234</v>
      </c>
      <c r="E391" s="25" t="s">
        <v>203</v>
      </c>
      <c r="F391" s="25" t="s">
        <v>246</v>
      </c>
      <c r="G391" s="25" t="s">
        <v>204</v>
      </c>
      <c r="H391" s="25" t="s">
        <v>197</v>
      </c>
      <c r="I391" s="25" t="str">
        <f t="shared" si="171"/>
        <v>Paid Middle</v>
      </c>
      <c r="J391" s="25" t="str">
        <f t="shared" si="179"/>
        <v>PM</v>
      </c>
      <c r="K391" s="25" t="s">
        <v>3</v>
      </c>
      <c r="L391" s="25" t="s">
        <v>8</v>
      </c>
      <c r="M391" s="25" t="str">
        <f t="shared" si="182"/>
        <v>Kiosk Large</v>
      </c>
      <c r="N391" s="25" t="str">
        <f t="shared" si="180"/>
        <v>KL</v>
      </c>
      <c r="O391" s="25" t="s">
        <v>192</v>
      </c>
      <c r="P391" s="25" t="s">
        <v>201</v>
      </c>
      <c r="Q391" s="4" t="str">
        <f t="shared" si="183"/>
        <v>L7-DP-CC-PM-KL-2A+B</v>
      </c>
      <c r="R391" s="4" t="str">
        <f t="shared" si="184"/>
        <v>PM-KL-2A+B</v>
      </c>
      <c r="S391" s="26">
        <v>2.5</v>
      </c>
      <c r="T391" s="26">
        <f>3.72*2</f>
        <v>7.44</v>
      </c>
      <c r="U391" s="27">
        <f t="shared" si="187"/>
        <v>18.600000000000001</v>
      </c>
      <c r="V391" s="28">
        <v>0</v>
      </c>
      <c r="W391" s="27">
        <f t="shared" si="185"/>
        <v>18.600000000000001</v>
      </c>
      <c r="X391" s="29">
        <f t="shared" si="186"/>
        <v>8.1999999999999993</v>
      </c>
      <c r="Y391" s="29">
        <f t="shared" si="186"/>
        <v>24.403199999999998</v>
      </c>
      <c r="Z391" s="29">
        <f t="shared" si="181"/>
        <v>200.10623999999999</v>
      </c>
    </row>
    <row r="392" spans="1:26" x14ac:dyDescent="0.25">
      <c r="A392" s="25">
        <f t="shared" si="172"/>
        <v>390</v>
      </c>
      <c r="B392" s="25" t="s">
        <v>42</v>
      </c>
      <c r="C392" s="4" t="s">
        <v>20</v>
      </c>
      <c r="D392" s="25" t="s">
        <v>234</v>
      </c>
      <c r="E392" s="25" t="s">
        <v>203</v>
      </c>
      <c r="F392" s="25" t="s">
        <v>246</v>
      </c>
      <c r="G392" s="25" t="s">
        <v>204</v>
      </c>
      <c r="H392" s="25" t="s">
        <v>197</v>
      </c>
      <c r="I392" s="25" t="str">
        <f t="shared" si="171"/>
        <v>Paid Middle</v>
      </c>
      <c r="J392" s="25" t="str">
        <f t="shared" si="179"/>
        <v>PM</v>
      </c>
      <c r="K392" s="25" t="s">
        <v>3</v>
      </c>
      <c r="L392" s="25" t="s">
        <v>8</v>
      </c>
      <c r="M392" s="25" t="str">
        <f t="shared" si="182"/>
        <v>Kiosk Large</v>
      </c>
      <c r="N392" s="25" t="str">
        <f t="shared" si="180"/>
        <v>KL</v>
      </c>
      <c r="O392" s="25" t="s">
        <v>189</v>
      </c>
      <c r="P392" s="25" t="s">
        <v>205</v>
      </c>
      <c r="Q392" s="4" t="str">
        <f t="shared" si="183"/>
        <v>L7-DP-CC-PM-KL-3A</v>
      </c>
      <c r="R392" s="4" t="str">
        <f t="shared" si="184"/>
        <v>PM-KL-3A</v>
      </c>
      <c r="S392" s="26">
        <v>2.5</v>
      </c>
      <c r="T392" s="26">
        <v>3.72</v>
      </c>
      <c r="U392" s="27">
        <f t="shared" si="187"/>
        <v>9.3000000000000007</v>
      </c>
      <c r="V392" s="28">
        <v>0</v>
      </c>
      <c r="W392" s="27">
        <f t="shared" si="185"/>
        <v>9.3000000000000007</v>
      </c>
      <c r="X392" s="29">
        <f t="shared" si="186"/>
        <v>8.1999999999999993</v>
      </c>
      <c r="Y392" s="29">
        <f t="shared" si="186"/>
        <v>12.201599999999999</v>
      </c>
      <c r="Z392" s="29">
        <f t="shared" si="181"/>
        <v>100.05311999999999</v>
      </c>
    </row>
    <row r="393" spans="1:26" x14ac:dyDescent="0.25">
      <c r="A393" s="25">
        <f t="shared" si="172"/>
        <v>391</v>
      </c>
      <c r="B393" s="25" t="s">
        <v>42</v>
      </c>
      <c r="C393" s="4" t="s">
        <v>20</v>
      </c>
      <c r="D393" s="25" t="s">
        <v>234</v>
      </c>
      <c r="E393" s="25" t="s">
        <v>203</v>
      </c>
      <c r="F393" s="25" t="s">
        <v>246</v>
      </c>
      <c r="G393" s="25" t="s">
        <v>204</v>
      </c>
      <c r="H393" s="25" t="s">
        <v>197</v>
      </c>
      <c r="I393" s="25" t="str">
        <f t="shared" si="171"/>
        <v>Paid Middle</v>
      </c>
      <c r="J393" s="25" t="str">
        <f t="shared" si="179"/>
        <v>PM</v>
      </c>
      <c r="K393" s="25" t="s">
        <v>3</v>
      </c>
      <c r="L393" s="25" t="s">
        <v>8</v>
      </c>
      <c r="M393" s="25" t="str">
        <f t="shared" si="182"/>
        <v>Kiosk Large</v>
      </c>
      <c r="N393" s="25" t="str">
        <f t="shared" si="180"/>
        <v>KL</v>
      </c>
      <c r="O393" s="25" t="s">
        <v>189</v>
      </c>
      <c r="P393" s="25" t="s">
        <v>206</v>
      </c>
      <c r="Q393" s="4" t="str">
        <f t="shared" si="183"/>
        <v>L7-DP-CC-PM-KL-3B</v>
      </c>
      <c r="R393" s="4" t="str">
        <f t="shared" si="184"/>
        <v>PM-KL-3B</v>
      </c>
      <c r="S393" s="26">
        <v>2.5</v>
      </c>
      <c r="T393" s="26">
        <v>3.72</v>
      </c>
      <c r="U393" s="27">
        <f t="shared" si="187"/>
        <v>9.3000000000000007</v>
      </c>
      <c r="V393" s="28">
        <v>0</v>
      </c>
      <c r="W393" s="27">
        <f t="shared" si="185"/>
        <v>9.3000000000000007</v>
      </c>
      <c r="X393" s="29">
        <f t="shared" si="186"/>
        <v>8.1999999999999993</v>
      </c>
      <c r="Y393" s="29">
        <f t="shared" si="186"/>
        <v>12.201599999999999</v>
      </c>
      <c r="Z393" s="29">
        <f t="shared" si="181"/>
        <v>100.05311999999999</v>
      </c>
    </row>
    <row r="394" spans="1:26" x14ac:dyDescent="0.25">
      <c r="A394" s="25">
        <f t="shared" si="172"/>
        <v>392</v>
      </c>
      <c r="B394" s="25" t="s">
        <v>42</v>
      </c>
      <c r="C394" s="4" t="s">
        <v>20</v>
      </c>
      <c r="D394" s="25" t="s">
        <v>234</v>
      </c>
      <c r="E394" s="25" t="s">
        <v>203</v>
      </c>
      <c r="F394" s="25" t="s">
        <v>246</v>
      </c>
      <c r="G394" s="25" t="s">
        <v>204</v>
      </c>
      <c r="H394" s="25" t="s">
        <v>197</v>
      </c>
      <c r="I394" s="25" t="str">
        <f t="shared" si="171"/>
        <v>Paid Middle</v>
      </c>
      <c r="J394" s="25" t="str">
        <f t="shared" si="179"/>
        <v>PM</v>
      </c>
      <c r="K394" s="25" t="s">
        <v>3</v>
      </c>
      <c r="L394" s="25" t="s">
        <v>8</v>
      </c>
      <c r="M394" s="25" t="str">
        <f t="shared" si="182"/>
        <v>Kiosk Large</v>
      </c>
      <c r="N394" s="25" t="str">
        <f t="shared" si="180"/>
        <v>KL</v>
      </c>
      <c r="O394" s="25" t="s">
        <v>192</v>
      </c>
      <c r="P394" s="25" t="s">
        <v>208</v>
      </c>
      <c r="Q394" s="4" t="str">
        <f t="shared" si="183"/>
        <v>L7-DP-CC-PM-KL-3A+B</v>
      </c>
      <c r="R394" s="4" t="str">
        <f t="shared" si="184"/>
        <v>PM-KL-3A+B</v>
      </c>
      <c r="S394" s="26">
        <v>2.5</v>
      </c>
      <c r="T394" s="26">
        <f>3.72*2</f>
        <v>7.44</v>
      </c>
      <c r="U394" s="27">
        <f t="shared" si="187"/>
        <v>18.600000000000001</v>
      </c>
      <c r="V394" s="28">
        <v>0</v>
      </c>
      <c r="W394" s="27">
        <f t="shared" si="185"/>
        <v>18.600000000000001</v>
      </c>
      <c r="X394" s="29">
        <f t="shared" si="186"/>
        <v>8.1999999999999993</v>
      </c>
      <c r="Y394" s="29">
        <f t="shared" si="186"/>
        <v>24.403199999999998</v>
      </c>
      <c r="Z394" s="29">
        <f t="shared" si="181"/>
        <v>200.10623999999999</v>
      </c>
    </row>
    <row r="395" spans="1:26" x14ac:dyDescent="0.25">
      <c r="A395" s="25">
        <f t="shared" si="172"/>
        <v>393</v>
      </c>
      <c r="B395" s="25" t="s">
        <v>42</v>
      </c>
      <c r="C395" s="4" t="s">
        <v>20</v>
      </c>
      <c r="D395" s="25" t="s">
        <v>234</v>
      </c>
      <c r="E395" s="25" t="s">
        <v>203</v>
      </c>
      <c r="F395" s="25" t="s">
        <v>246</v>
      </c>
      <c r="G395" s="25" t="s">
        <v>204</v>
      </c>
      <c r="H395" s="25" t="s">
        <v>197</v>
      </c>
      <c r="I395" s="25" t="str">
        <f t="shared" ref="I395:I458" si="188">G395&amp;" "&amp;H395</f>
        <v>Paid Middle</v>
      </c>
      <c r="J395" s="25" t="str">
        <f t="shared" si="179"/>
        <v>PM</v>
      </c>
      <c r="K395" s="25" t="s">
        <v>3</v>
      </c>
      <c r="L395" s="25" t="s">
        <v>9</v>
      </c>
      <c r="M395" s="25" t="str">
        <f t="shared" si="182"/>
        <v>Kiosk Medium</v>
      </c>
      <c r="N395" s="25" t="str">
        <f t="shared" si="180"/>
        <v>KM</v>
      </c>
      <c r="O395" s="25" t="s">
        <v>189</v>
      </c>
      <c r="P395" s="25" t="s">
        <v>190</v>
      </c>
      <c r="Q395" s="4" t="str">
        <f t="shared" si="183"/>
        <v>L7-DP-CC-PM-KM-1A</v>
      </c>
      <c r="R395" s="4" t="str">
        <f t="shared" si="184"/>
        <v>PM-KM-1A</v>
      </c>
      <c r="S395" s="26">
        <v>2.5</v>
      </c>
      <c r="T395" s="26">
        <v>1.86</v>
      </c>
      <c r="U395" s="27">
        <f t="shared" si="187"/>
        <v>4.6500000000000004</v>
      </c>
      <c r="V395" s="28">
        <v>0</v>
      </c>
      <c r="W395" s="27">
        <f t="shared" si="185"/>
        <v>4.6500000000000004</v>
      </c>
      <c r="X395" s="29">
        <f t="shared" si="186"/>
        <v>8.1999999999999993</v>
      </c>
      <c r="Y395" s="29">
        <f t="shared" si="186"/>
        <v>6.1007999999999996</v>
      </c>
      <c r="Z395" s="29">
        <f t="shared" si="181"/>
        <v>50.026559999999996</v>
      </c>
    </row>
    <row r="396" spans="1:26" x14ac:dyDescent="0.25">
      <c r="A396" s="25">
        <f t="shared" ref="A396:A459" si="189">A395+1</f>
        <v>394</v>
      </c>
      <c r="B396" s="25" t="s">
        <v>42</v>
      </c>
      <c r="C396" s="4" t="s">
        <v>20</v>
      </c>
      <c r="D396" s="25" t="s">
        <v>234</v>
      </c>
      <c r="E396" s="25" t="s">
        <v>203</v>
      </c>
      <c r="F396" s="25" t="s">
        <v>246</v>
      </c>
      <c r="G396" s="25" t="s">
        <v>204</v>
      </c>
      <c r="H396" s="25" t="s">
        <v>197</v>
      </c>
      <c r="I396" s="25" t="str">
        <f t="shared" si="188"/>
        <v>Paid Middle</v>
      </c>
      <c r="J396" s="25" t="str">
        <f t="shared" si="179"/>
        <v>PM</v>
      </c>
      <c r="K396" s="25" t="s">
        <v>3</v>
      </c>
      <c r="L396" s="25" t="s">
        <v>9</v>
      </c>
      <c r="M396" s="25" t="str">
        <f t="shared" si="182"/>
        <v>Kiosk Medium</v>
      </c>
      <c r="N396" s="25" t="str">
        <f t="shared" si="180"/>
        <v>KM</v>
      </c>
      <c r="O396" s="25" t="s">
        <v>189</v>
      </c>
      <c r="P396" s="25" t="s">
        <v>191</v>
      </c>
      <c r="Q396" s="4" t="str">
        <f t="shared" si="183"/>
        <v>L7-DP-CC-PM-KM-1B</v>
      </c>
      <c r="R396" s="4" t="str">
        <f t="shared" si="184"/>
        <v>PM-KM-1B</v>
      </c>
      <c r="S396" s="26">
        <v>2.5</v>
      </c>
      <c r="T396" s="26">
        <v>1.86</v>
      </c>
      <c r="U396" s="27">
        <f t="shared" si="187"/>
        <v>4.6500000000000004</v>
      </c>
      <c r="V396" s="28">
        <v>0</v>
      </c>
      <c r="W396" s="27">
        <f t="shared" si="185"/>
        <v>4.6500000000000004</v>
      </c>
      <c r="X396" s="29">
        <f t="shared" si="186"/>
        <v>8.1999999999999993</v>
      </c>
      <c r="Y396" s="29">
        <f t="shared" si="186"/>
        <v>6.1007999999999996</v>
      </c>
      <c r="Z396" s="29">
        <f t="shared" si="181"/>
        <v>50.026559999999996</v>
      </c>
    </row>
    <row r="397" spans="1:26" x14ac:dyDescent="0.25">
      <c r="A397" s="25">
        <f t="shared" si="189"/>
        <v>395</v>
      </c>
      <c r="B397" s="25" t="s">
        <v>42</v>
      </c>
      <c r="C397" s="4" t="s">
        <v>20</v>
      </c>
      <c r="D397" s="25" t="s">
        <v>234</v>
      </c>
      <c r="E397" s="25" t="s">
        <v>203</v>
      </c>
      <c r="F397" s="25" t="s">
        <v>246</v>
      </c>
      <c r="G397" s="25" t="s">
        <v>204</v>
      </c>
      <c r="H397" s="25" t="s">
        <v>197</v>
      </c>
      <c r="I397" s="25" t="str">
        <f t="shared" si="188"/>
        <v>Paid Middle</v>
      </c>
      <c r="J397" s="25" t="str">
        <f t="shared" si="179"/>
        <v>PM</v>
      </c>
      <c r="K397" s="25" t="s">
        <v>3</v>
      </c>
      <c r="L397" s="25" t="s">
        <v>9</v>
      </c>
      <c r="M397" s="25" t="str">
        <f t="shared" si="182"/>
        <v>Kiosk Medium</v>
      </c>
      <c r="N397" s="25" t="str">
        <f t="shared" si="180"/>
        <v>KM</v>
      </c>
      <c r="O397" s="25" t="s">
        <v>189</v>
      </c>
      <c r="P397" s="25" t="s">
        <v>194</v>
      </c>
      <c r="Q397" s="4" t="str">
        <f t="shared" si="183"/>
        <v>L7-DP-CC-PM-KM-1C</v>
      </c>
      <c r="R397" s="4" t="str">
        <f t="shared" si="184"/>
        <v>PM-KM-1C</v>
      </c>
      <c r="S397" s="26">
        <v>2.5</v>
      </c>
      <c r="T397" s="26">
        <v>1.86</v>
      </c>
      <c r="U397" s="27">
        <f t="shared" si="187"/>
        <v>4.6500000000000004</v>
      </c>
      <c r="V397" s="28">
        <v>0</v>
      </c>
      <c r="W397" s="27">
        <f t="shared" si="185"/>
        <v>4.6500000000000004</v>
      </c>
      <c r="X397" s="29">
        <f t="shared" si="186"/>
        <v>8.1999999999999993</v>
      </c>
      <c r="Y397" s="29">
        <f t="shared" si="186"/>
        <v>6.1007999999999996</v>
      </c>
      <c r="Z397" s="29">
        <f t="shared" si="181"/>
        <v>50.026559999999996</v>
      </c>
    </row>
    <row r="398" spans="1:26" x14ac:dyDescent="0.25">
      <c r="A398" s="25">
        <f t="shared" si="189"/>
        <v>396</v>
      </c>
      <c r="B398" s="25" t="s">
        <v>42</v>
      </c>
      <c r="C398" s="4" t="s">
        <v>20</v>
      </c>
      <c r="D398" s="25" t="s">
        <v>234</v>
      </c>
      <c r="E398" s="25" t="s">
        <v>203</v>
      </c>
      <c r="F398" s="25" t="s">
        <v>246</v>
      </c>
      <c r="G398" s="25" t="s">
        <v>204</v>
      </c>
      <c r="H398" s="25" t="s">
        <v>197</v>
      </c>
      <c r="I398" s="25" t="str">
        <f t="shared" si="188"/>
        <v>Paid Middle</v>
      </c>
      <c r="J398" s="25" t="str">
        <f t="shared" si="179"/>
        <v>PM</v>
      </c>
      <c r="K398" s="25" t="s">
        <v>3</v>
      </c>
      <c r="L398" s="25" t="s">
        <v>9</v>
      </c>
      <c r="M398" s="25" t="str">
        <f t="shared" si="182"/>
        <v>Kiosk Medium</v>
      </c>
      <c r="N398" s="25" t="str">
        <f t="shared" si="180"/>
        <v>KM</v>
      </c>
      <c r="O398" s="25" t="s">
        <v>189</v>
      </c>
      <c r="P398" s="25" t="s">
        <v>195</v>
      </c>
      <c r="Q398" s="4" t="str">
        <f t="shared" si="183"/>
        <v>L7-DP-CC-PM-KM-1D</v>
      </c>
      <c r="R398" s="4" t="str">
        <f t="shared" si="184"/>
        <v>PM-KM-1D</v>
      </c>
      <c r="S398" s="26">
        <v>2.5</v>
      </c>
      <c r="T398" s="26">
        <v>1.86</v>
      </c>
      <c r="U398" s="27">
        <f t="shared" si="187"/>
        <v>4.6500000000000004</v>
      </c>
      <c r="V398" s="28">
        <v>0</v>
      </c>
      <c r="W398" s="27">
        <f t="shared" si="185"/>
        <v>4.6500000000000004</v>
      </c>
      <c r="X398" s="29">
        <f t="shared" si="186"/>
        <v>8.1999999999999993</v>
      </c>
      <c r="Y398" s="29">
        <f t="shared" si="186"/>
        <v>6.1007999999999996</v>
      </c>
      <c r="Z398" s="29">
        <f t="shared" si="181"/>
        <v>50.026559999999996</v>
      </c>
    </row>
    <row r="399" spans="1:26" x14ac:dyDescent="0.25">
      <c r="A399" s="25">
        <f t="shared" si="189"/>
        <v>397</v>
      </c>
      <c r="B399" s="25" t="s">
        <v>42</v>
      </c>
      <c r="C399" s="4" t="s">
        <v>20</v>
      </c>
      <c r="D399" s="25" t="s">
        <v>234</v>
      </c>
      <c r="E399" s="25" t="s">
        <v>203</v>
      </c>
      <c r="F399" s="25" t="s">
        <v>246</v>
      </c>
      <c r="G399" s="25" t="s">
        <v>204</v>
      </c>
      <c r="H399" s="25" t="s">
        <v>197</v>
      </c>
      <c r="I399" s="25" t="str">
        <f t="shared" si="188"/>
        <v>Paid Middle</v>
      </c>
      <c r="J399" s="25" t="str">
        <f t="shared" si="179"/>
        <v>PM</v>
      </c>
      <c r="K399" s="25" t="s">
        <v>3</v>
      </c>
      <c r="L399" s="25" t="s">
        <v>8</v>
      </c>
      <c r="M399" s="25" t="str">
        <f t="shared" si="182"/>
        <v>Kiosk Large</v>
      </c>
      <c r="N399" s="25" t="str">
        <f t="shared" si="180"/>
        <v>KL</v>
      </c>
      <c r="O399" s="25" t="s">
        <v>189</v>
      </c>
      <c r="P399" s="25" t="s">
        <v>196</v>
      </c>
      <c r="Q399" s="4" t="str">
        <f t="shared" si="183"/>
        <v>L7-DP-CC-PM-KL-1AtoD</v>
      </c>
      <c r="R399" s="4" t="str">
        <f t="shared" si="184"/>
        <v>PM-KL-1AtoD</v>
      </c>
      <c r="S399" s="26">
        <v>2.5</v>
      </c>
      <c r="T399" s="26">
        <f>1.86*4</f>
        <v>7.44</v>
      </c>
      <c r="U399" s="27">
        <f t="shared" si="187"/>
        <v>18.600000000000001</v>
      </c>
      <c r="V399" s="28">
        <v>0</v>
      </c>
      <c r="W399" s="27">
        <f t="shared" si="185"/>
        <v>18.600000000000001</v>
      </c>
      <c r="X399" s="29">
        <f t="shared" si="186"/>
        <v>8.1999999999999993</v>
      </c>
      <c r="Y399" s="29">
        <f t="shared" si="186"/>
        <v>24.403199999999998</v>
      </c>
      <c r="Z399" s="29">
        <f t="shared" si="181"/>
        <v>200.10623999999999</v>
      </c>
    </row>
    <row r="400" spans="1:26" x14ac:dyDescent="0.25">
      <c r="A400" s="25">
        <f t="shared" si="189"/>
        <v>398</v>
      </c>
      <c r="B400" s="25" t="s">
        <v>42</v>
      </c>
      <c r="C400" s="4" t="s">
        <v>20</v>
      </c>
      <c r="D400" s="25" t="s">
        <v>234</v>
      </c>
      <c r="E400" s="25" t="s">
        <v>203</v>
      </c>
      <c r="F400" s="25" t="s">
        <v>246</v>
      </c>
      <c r="G400" s="25" t="s">
        <v>204</v>
      </c>
      <c r="H400" s="25" t="s">
        <v>197</v>
      </c>
      <c r="I400" s="25" t="str">
        <f t="shared" si="188"/>
        <v>Paid Middle</v>
      </c>
      <c r="J400" s="25" t="str">
        <f t="shared" si="179"/>
        <v>PM</v>
      </c>
      <c r="K400" s="25" t="s">
        <v>3</v>
      </c>
      <c r="L400" s="25" t="s">
        <v>8</v>
      </c>
      <c r="M400" s="25" t="str">
        <f t="shared" si="182"/>
        <v>Kiosk Large</v>
      </c>
      <c r="N400" s="25" t="str">
        <f t="shared" si="180"/>
        <v>KL</v>
      </c>
      <c r="O400" s="25" t="s">
        <v>189</v>
      </c>
      <c r="P400" s="25" t="s">
        <v>209</v>
      </c>
      <c r="Q400" s="4" t="str">
        <f t="shared" si="183"/>
        <v>L7-DP-CC-PM-KL-4A</v>
      </c>
      <c r="R400" s="4" t="str">
        <f t="shared" si="184"/>
        <v>PM-KL-4A</v>
      </c>
      <c r="S400" s="26">
        <v>2.5</v>
      </c>
      <c r="T400" s="26">
        <v>3.72</v>
      </c>
      <c r="U400" s="27">
        <f t="shared" si="187"/>
        <v>9.3000000000000007</v>
      </c>
      <c r="V400" s="28">
        <v>0</v>
      </c>
      <c r="W400" s="27">
        <f t="shared" si="185"/>
        <v>9.3000000000000007</v>
      </c>
      <c r="X400" s="29">
        <f t="shared" si="186"/>
        <v>8.1999999999999993</v>
      </c>
      <c r="Y400" s="29">
        <f t="shared" si="186"/>
        <v>12.201599999999999</v>
      </c>
      <c r="Z400" s="29">
        <f t="shared" si="181"/>
        <v>100.05311999999999</v>
      </c>
    </row>
    <row r="401" spans="1:26" x14ac:dyDescent="0.25">
      <c r="A401" s="25">
        <f t="shared" si="189"/>
        <v>399</v>
      </c>
      <c r="B401" s="25" t="s">
        <v>42</v>
      </c>
      <c r="C401" s="4" t="s">
        <v>20</v>
      </c>
      <c r="D401" s="25" t="s">
        <v>234</v>
      </c>
      <c r="E401" s="25" t="s">
        <v>203</v>
      </c>
      <c r="F401" s="25" t="s">
        <v>246</v>
      </c>
      <c r="G401" s="25" t="s">
        <v>204</v>
      </c>
      <c r="H401" s="25" t="s">
        <v>197</v>
      </c>
      <c r="I401" s="25" t="str">
        <f t="shared" si="188"/>
        <v>Paid Middle</v>
      </c>
      <c r="J401" s="25" t="str">
        <f t="shared" si="179"/>
        <v>PM</v>
      </c>
      <c r="K401" s="25" t="s">
        <v>3</v>
      </c>
      <c r="L401" s="25" t="s">
        <v>8</v>
      </c>
      <c r="M401" s="25" t="str">
        <f t="shared" si="182"/>
        <v>Kiosk Large</v>
      </c>
      <c r="N401" s="25" t="str">
        <f t="shared" si="180"/>
        <v>KL</v>
      </c>
      <c r="O401" s="25" t="s">
        <v>189</v>
      </c>
      <c r="P401" s="25" t="s">
        <v>210</v>
      </c>
      <c r="Q401" s="4" t="str">
        <f t="shared" si="183"/>
        <v>L7-DP-CC-PM-KL-4B</v>
      </c>
      <c r="R401" s="4" t="str">
        <f t="shared" si="184"/>
        <v>PM-KL-4B</v>
      </c>
      <c r="S401" s="26">
        <v>2.5</v>
      </c>
      <c r="T401" s="26">
        <v>3.72</v>
      </c>
      <c r="U401" s="27">
        <f t="shared" si="187"/>
        <v>9.3000000000000007</v>
      </c>
      <c r="V401" s="28">
        <v>0</v>
      </c>
      <c r="W401" s="27">
        <f t="shared" si="185"/>
        <v>9.3000000000000007</v>
      </c>
      <c r="X401" s="29">
        <f t="shared" si="186"/>
        <v>8.1999999999999993</v>
      </c>
      <c r="Y401" s="29">
        <f t="shared" si="186"/>
        <v>12.201599999999999</v>
      </c>
      <c r="Z401" s="29">
        <f t="shared" si="181"/>
        <v>100.05311999999999</v>
      </c>
    </row>
    <row r="402" spans="1:26" x14ac:dyDescent="0.25">
      <c r="A402" s="25">
        <f t="shared" si="189"/>
        <v>400</v>
      </c>
      <c r="B402" s="25" t="s">
        <v>42</v>
      </c>
      <c r="C402" s="4" t="s">
        <v>20</v>
      </c>
      <c r="D402" s="25" t="s">
        <v>234</v>
      </c>
      <c r="E402" s="25" t="s">
        <v>203</v>
      </c>
      <c r="F402" s="25" t="s">
        <v>246</v>
      </c>
      <c r="G402" s="25" t="s">
        <v>204</v>
      </c>
      <c r="H402" s="25" t="s">
        <v>197</v>
      </c>
      <c r="I402" s="25" t="str">
        <f t="shared" si="188"/>
        <v>Paid Middle</v>
      </c>
      <c r="J402" s="25" t="str">
        <f t="shared" si="179"/>
        <v>PM</v>
      </c>
      <c r="K402" s="25" t="s">
        <v>3</v>
      </c>
      <c r="L402" s="25" t="s">
        <v>8</v>
      </c>
      <c r="M402" s="25" t="str">
        <f t="shared" si="182"/>
        <v>Kiosk Large</v>
      </c>
      <c r="N402" s="25" t="str">
        <f t="shared" si="180"/>
        <v>KL</v>
      </c>
      <c r="O402" s="25" t="s">
        <v>192</v>
      </c>
      <c r="P402" s="25" t="s">
        <v>211</v>
      </c>
      <c r="Q402" s="4" t="str">
        <f t="shared" si="183"/>
        <v>L7-DP-CC-PM-KL-4A+B</v>
      </c>
      <c r="R402" s="4" t="str">
        <f t="shared" si="184"/>
        <v>PM-KL-4A+B</v>
      </c>
      <c r="S402" s="26">
        <v>2.5</v>
      </c>
      <c r="T402" s="26">
        <f>3.72*2</f>
        <v>7.44</v>
      </c>
      <c r="U402" s="27">
        <f t="shared" si="187"/>
        <v>18.600000000000001</v>
      </c>
      <c r="V402" s="28">
        <v>0</v>
      </c>
      <c r="W402" s="27">
        <f t="shared" si="185"/>
        <v>18.600000000000001</v>
      </c>
      <c r="X402" s="29">
        <f t="shared" si="186"/>
        <v>8.1999999999999993</v>
      </c>
      <c r="Y402" s="29">
        <f t="shared" si="186"/>
        <v>24.403199999999998</v>
      </c>
      <c r="Z402" s="29">
        <f t="shared" si="181"/>
        <v>200.10623999999999</v>
      </c>
    </row>
    <row r="403" spans="1:26" x14ac:dyDescent="0.25">
      <c r="A403" s="19">
        <f t="shared" si="189"/>
        <v>401</v>
      </c>
      <c r="B403" s="19" t="s">
        <v>42</v>
      </c>
      <c r="C403" s="20" t="s">
        <v>20</v>
      </c>
      <c r="D403" s="19" t="s">
        <v>234</v>
      </c>
      <c r="E403" s="19" t="s">
        <v>203</v>
      </c>
      <c r="F403" s="19" t="s">
        <v>246</v>
      </c>
      <c r="G403" s="19" t="s">
        <v>187</v>
      </c>
      <c r="H403" s="19" t="s">
        <v>198</v>
      </c>
      <c r="I403" s="19" t="str">
        <f t="shared" si="188"/>
        <v>Unpaid South</v>
      </c>
      <c r="J403" s="19" t="str">
        <f t="shared" si="179"/>
        <v>US</v>
      </c>
      <c r="K403" s="19" t="s">
        <v>3</v>
      </c>
      <c r="L403" s="19" t="s">
        <v>8</v>
      </c>
      <c r="M403" s="19" t="str">
        <f t="shared" si="182"/>
        <v>Kiosk Large</v>
      </c>
      <c r="N403" s="19" t="str">
        <f t="shared" si="180"/>
        <v>KL</v>
      </c>
      <c r="O403" s="19" t="s">
        <v>189</v>
      </c>
      <c r="P403" s="19" t="s">
        <v>190</v>
      </c>
      <c r="Q403" s="20" t="str">
        <f t="shared" si="183"/>
        <v>L7-DP-CC-US-KL-1A</v>
      </c>
      <c r="R403" s="20" t="str">
        <f t="shared" si="184"/>
        <v>US-KL-1A</v>
      </c>
      <c r="S403" s="21">
        <v>2</v>
      </c>
      <c r="T403" s="21">
        <v>3</v>
      </c>
      <c r="U403" s="22">
        <f t="shared" si="187"/>
        <v>6</v>
      </c>
      <c r="V403" s="23">
        <v>0</v>
      </c>
      <c r="W403" s="22">
        <f t="shared" si="185"/>
        <v>6</v>
      </c>
      <c r="X403" s="24">
        <f t="shared" si="186"/>
        <v>6.56</v>
      </c>
      <c r="Y403" s="24">
        <f t="shared" si="186"/>
        <v>9.84</v>
      </c>
      <c r="Z403" s="24">
        <f t="shared" si="181"/>
        <v>64.550399999999996</v>
      </c>
    </row>
    <row r="404" spans="1:26" x14ac:dyDescent="0.25">
      <c r="A404" s="19">
        <f t="shared" si="189"/>
        <v>402</v>
      </c>
      <c r="B404" s="19" t="s">
        <v>42</v>
      </c>
      <c r="C404" s="20" t="s">
        <v>20</v>
      </c>
      <c r="D404" s="19" t="s">
        <v>234</v>
      </c>
      <c r="E404" s="19" t="s">
        <v>203</v>
      </c>
      <c r="F404" s="19" t="s">
        <v>246</v>
      </c>
      <c r="G404" s="19" t="s">
        <v>187</v>
      </c>
      <c r="H404" s="19" t="s">
        <v>198</v>
      </c>
      <c r="I404" s="19" t="str">
        <f t="shared" si="188"/>
        <v>Unpaid South</v>
      </c>
      <c r="J404" s="19" t="str">
        <f t="shared" si="179"/>
        <v>US</v>
      </c>
      <c r="K404" s="19" t="s">
        <v>3</v>
      </c>
      <c r="L404" s="19" t="s">
        <v>8</v>
      </c>
      <c r="M404" s="19" t="str">
        <f t="shared" si="182"/>
        <v>Kiosk Large</v>
      </c>
      <c r="N404" s="19" t="str">
        <f t="shared" si="180"/>
        <v>KL</v>
      </c>
      <c r="O404" s="19" t="s">
        <v>189</v>
      </c>
      <c r="P404" s="19" t="s">
        <v>191</v>
      </c>
      <c r="Q404" s="20" t="str">
        <f t="shared" si="183"/>
        <v>L7-DP-CC-US-KL-1B</v>
      </c>
      <c r="R404" s="20" t="str">
        <f t="shared" si="184"/>
        <v>US-KL-1B</v>
      </c>
      <c r="S404" s="21">
        <v>2</v>
      </c>
      <c r="T404" s="21">
        <v>3</v>
      </c>
      <c r="U404" s="22">
        <f t="shared" si="187"/>
        <v>6</v>
      </c>
      <c r="V404" s="23">
        <v>0</v>
      </c>
      <c r="W404" s="22">
        <f t="shared" si="185"/>
        <v>6</v>
      </c>
      <c r="X404" s="24">
        <f t="shared" si="186"/>
        <v>6.56</v>
      </c>
      <c r="Y404" s="24">
        <f t="shared" si="186"/>
        <v>9.84</v>
      </c>
      <c r="Z404" s="24">
        <f t="shared" si="181"/>
        <v>64.550399999999996</v>
      </c>
    </row>
    <row r="405" spans="1:26" x14ac:dyDescent="0.25">
      <c r="A405" s="19">
        <f t="shared" si="189"/>
        <v>403</v>
      </c>
      <c r="B405" s="19" t="s">
        <v>42</v>
      </c>
      <c r="C405" s="20" t="s">
        <v>20</v>
      </c>
      <c r="D405" s="19" t="s">
        <v>234</v>
      </c>
      <c r="E405" s="19" t="s">
        <v>203</v>
      </c>
      <c r="F405" s="19" t="s">
        <v>246</v>
      </c>
      <c r="G405" s="19" t="s">
        <v>187</v>
      </c>
      <c r="H405" s="19" t="s">
        <v>198</v>
      </c>
      <c r="I405" s="19" t="str">
        <f t="shared" si="188"/>
        <v>Unpaid South</v>
      </c>
      <c r="J405" s="19" t="str">
        <f t="shared" si="179"/>
        <v>US</v>
      </c>
      <c r="K405" s="19" t="s">
        <v>3</v>
      </c>
      <c r="L405" s="19" t="s">
        <v>8</v>
      </c>
      <c r="M405" s="19" t="str">
        <f t="shared" si="182"/>
        <v>Kiosk Large</v>
      </c>
      <c r="N405" s="19" t="str">
        <f t="shared" si="180"/>
        <v>KL</v>
      </c>
      <c r="O405" s="19" t="s">
        <v>189</v>
      </c>
      <c r="P405" s="19" t="s">
        <v>194</v>
      </c>
      <c r="Q405" s="20" t="str">
        <f t="shared" si="183"/>
        <v>L7-DP-CC-US-KL-1C</v>
      </c>
      <c r="R405" s="20" t="str">
        <f t="shared" si="184"/>
        <v>US-KL-1C</v>
      </c>
      <c r="S405" s="21">
        <v>2</v>
      </c>
      <c r="T405" s="21">
        <v>4.25</v>
      </c>
      <c r="U405" s="22">
        <f t="shared" si="187"/>
        <v>8.5</v>
      </c>
      <c r="V405" s="23">
        <v>0</v>
      </c>
      <c r="W405" s="22">
        <f t="shared" si="185"/>
        <v>8.5</v>
      </c>
      <c r="X405" s="24">
        <f t="shared" si="186"/>
        <v>6.56</v>
      </c>
      <c r="Y405" s="24">
        <f t="shared" si="186"/>
        <v>13.94</v>
      </c>
      <c r="Z405" s="24">
        <f t="shared" si="181"/>
        <v>91.446399999999983</v>
      </c>
    </row>
    <row r="406" spans="1:26" x14ac:dyDescent="0.25">
      <c r="A406" s="19">
        <f t="shared" si="189"/>
        <v>404</v>
      </c>
      <c r="B406" s="19" t="s">
        <v>42</v>
      </c>
      <c r="C406" s="20" t="s">
        <v>20</v>
      </c>
      <c r="D406" s="19" t="s">
        <v>234</v>
      </c>
      <c r="E406" s="19" t="s">
        <v>203</v>
      </c>
      <c r="F406" s="19" t="s">
        <v>246</v>
      </c>
      <c r="G406" s="19" t="s">
        <v>187</v>
      </c>
      <c r="H406" s="19" t="s">
        <v>198</v>
      </c>
      <c r="I406" s="19" t="str">
        <f t="shared" si="188"/>
        <v>Unpaid South</v>
      </c>
      <c r="J406" s="19" t="str">
        <f t="shared" si="179"/>
        <v>US</v>
      </c>
      <c r="K406" s="19" t="s">
        <v>3</v>
      </c>
      <c r="L406" s="19" t="s">
        <v>8</v>
      </c>
      <c r="M406" s="19" t="str">
        <f t="shared" ref="M406" si="190">K406&amp;" "&amp;L406</f>
        <v>Kiosk Large</v>
      </c>
      <c r="N406" s="19" t="str">
        <f t="shared" si="180"/>
        <v>KL</v>
      </c>
      <c r="O406" s="19" t="s">
        <v>192</v>
      </c>
      <c r="P406" s="19" t="s">
        <v>212</v>
      </c>
      <c r="Q406" s="20" t="str">
        <f>B406&amp;"-"&amp;D406&amp;"-"&amp;F406&amp;"-"&amp;J406&amp;"-"&amp;N406&amp;"-"&amp;P406</f>
        <v>L7-DP-CC-US-KL-1AtoC</v>
      </c>
      <c r="R406" s="20" t="str">
        <f t="shared" si="184"/>
        <v>US-KL-1AtoC</v>
      </c>
      <c r="S406" s="21">
        <v>2</v>
      </c>
      <c r="T406" s="21">
        <f>3*2+4.25</f>
        <v>10.25</v>
      </c>
      <c r="U406" s="22">
        <f>S406*T406</f>
        <v>20.5</v>
      </c>
      <c r="V406" s="23">
        <v>0</v>
      </c>
      <c r="W406" s="22">
        <f>U406-V406</f>
        <v>20.5</v>
      </c>
      <c r="X406" s="24">
        <f>S406*X$1</f>
        <v>6.56</v>
      </c>
      <c r="Y406" s="24">
        <f>T406*Y$1</f>
        <v>33.619999999999997</v>
      </c>
      <c r="Z406" s="24">
        <f t="shared" si="181"/>
        <v>220.54719999999998</v>
      </c>
    </row>
    <row r="407" spans="1:26" x14ac:dyDescent="0.25">
      <c r="A407" s="19">
        <f t="shared" si="189"/>
        <v>405</v>
      </c>
      <c r="B407" s="19" t="s">
        <v>42</v>
      </c>
      <c r="C407" s="20" t="s">
        <v>20</v>
      </c>
      <c r="D407" s="19" t="s">
        <v>234</v>
      </c>
      <c r="E407" s="19" t="s">
        <v>203</v>
      </c>
      <c r="F407" s="19" t="s">
        <v>246</v>
      </c>
      <c r="G407" s="19" t="s">
        <v>187</v>
      </c>
      <c r="H407" s="19" t="s">
        <v>198</v>
      </c>
      <c r="I407" s="19" t="str">
        <f t="shared" si="188"/>
        <v>Unpaid South</v>
      </c>
      <c r="J407" s="19" t="str">
        <f t="shared" si="179"/>
        <v>US</v>
      </c>
      <c r="K407" s="19" t="s">
        <v>3</v>
      </c>
      <c r="L407" s="19" t="s">
        <v>6</v>
      </c>
      <c r="M407" s="19" t="str">
        <f t="shared" si="182"/>
        <v>Kiosk Small</v>
      </c>
      <c r="N407" s="19" t="str">
        <f t="shared" si="180"/>
        <v>KS</v>
      </c>
      <c r="O407" s="19" t="s">
        <v>189</v>
      </c>
      <c r="P407" s="19">
        <v>1</v>
      </c>
      <c r="Q407" s="20" t="str">
        <f t="shared" si="183"/>
        <v>L7-DP-CC-US-KS-1</v>
      </c>
      <c r="R407" s="20" t="str">
        <f t="shared" si="184"/>
        <v>US-KS-1</v>
      </c>
      <c r="S407" s="21">
        <v>1.5</v>
      </c>
      <c r="T407" s="21">
        <v>1.6</v>
      </c>
      <c r="U407" s="22">
        <f t="shared" si="187"/>
        <v>2.4000000000000004</v>
      </c>
      <c r="V407" s="23">
        <v>0</v>
      </c>
      <c r="W407" s="22">
        <f t="shared" si="185"/>
        <v>2.4000000000000004</v>
      </c>
      <c r="X407" s="24">
        <f t="shared" si="186"/>
        <v>4.92</v>
      </c>
      <c r="Y407" s="24">
        <f t="shared" si="186"/>
        <v>5.2480000000000002</v>
      </c>
      <c r="Z407" s="24">
        <f t="shared" si="181"/>
        <v>25.820159999999998</v>
      </c>
    </row>
    <row r="408" spans="1:26" x14ac:dyDescent="0.25">
      <c r="A408" s="19">
        <f t="shared" si="189"/>
        <v>406</v>
      </c>
      <c r="B408" s="19" t="s">
        <v>42</v>
      </c>
      <c r="C408" s="20" t="s">
        <v>20</v>
      </c>
      <c r="D408" s="19" t="s">
        <v>234</v>
      </c>
      <c r="E408" s="19" t="s">
        <v>203</v>
      </c>
      <c r="F408" s="19" t="s">
        <v>246</v>
      </c>
      <c r="G408" s="19" t="s">
        <v>187</v>
      </c>
      <c r="H408" s="19" t="s">
        <v>198</v>
      </c>
      <c r="I408" s="19" t="str">
        <f t="shared" si="188"/>
        <v>Unpaid South</v>
      </c>
      <c r="J408" s="19" t="str">
        <f t="shared" si="179"/>
        <v>US</v>
      </c>
      <c r="K408" s="19" t="s">
        <v>3</v>
      </c>
      <c r="L408" s="19" t="s">
        <v>6</v>
      </c>
      <c r="M408" s="19" t="str">
        <f t="shared" si="182"/>
        <v>Kiosk Small</v>
      </c>
      <c r="N408" s="19" t="str">
        <f t="shared" si="180"/>
        <v>KS</v>
      </c>
      <c r="O408" s="19" t="s">
        <v>189</v>
      </c>
      <c r="P408" s="19" t="s">
        <v>199</v>
      </c>
      <c r="Q408" s="20" t="str">
        <f t="shared" si="183"/>
        <v>L7-DP-CC-US-KS-2A</v>
      </c>
      <c r="R408" s="20" t="str">
        <f t="shared" si="184"/>
        <v>US-KS-2A</v>
      </c>
      <c r="S408" s="21">
        <v>1.5</v>
      </c>
      <c r="T408" s="21">
        <v>1.6</v>
      </c>
      <c r="U408" s="22">
        <f t="shared" si="187"/>
        <v>2.4000000000000004</v>
      </c>
      <c r="V408" s="23">
        <v>0</v>
      </c>
      <c r="W408" s="22">
        <f t="shared" si="185"/>
        <v>2.4000000000000004</v>
      </c>
      <c r="X408" s="24">
        <f t="shared" si="186"/>
        <v>4.92</v>
      </c>
      <c r="Y408" s="24">
        <f t="shared" si="186"/>
        <v>5.2480000000000002</v>
      </c>
      <c r="Z408" s="24">
        <f t="shared" si="181"/>
        <v>25.820159999999998</v>
      </c>
    </row>
    <row r="409" spans="1:26" x14ac:dyDescent="0.25">
      <c r="A409" s="19">
        <f t="shared" si="189"/>
        <v>407</v>
      </c>
      <c r="B409" s="19" t="s">
        <v>42</v>
      </c>
      <c r="C409" s="20" t="s">
        <v>20</v>
      </c>
      <c r="D409" s="19" t="s">
        <v>234</v>
      </c>
      <c r="E409" s="19" t="s">
        <v>203</v>
      </c>
      <c r="F409" s="19" t="s">
        <v>246</v>
      </c>
      <c r="G409" s="19" t="s">
        <v>187</v>
      </c>
      <c r="H409" s="19" t="s">
        <v>198</v>
      </c>
      <c r="I409" s="19" t="str">
        <f t="shared" si="188"/>
        <v>Unpaid South</v>
      </c>
      <c r="J409" s="19" t="str">
        <f t="shared" si="179"/>
        <v>US</v>
      </c>
      <c r="K409" s="19" t="s">
        <v>3</v>
      </c>
      <c r="L409" s="19" t="s">
        <v>6</v>
      </c>
      <c r="M409" s="19" t="str">
        <f t="shared" si="182"/>
        <v>Kiosk Small</v>
      </c>
      <c r="N409" s="19" t="str">
        <f t="shared" si="180"/>
        <v>KS</v>
      </c>
      <c r="O409" s="19" t="s">
        <v>189</v>
      </c>
      <c r="P409" s="19" t="s">
        <v>200</v>
      </c>
      <c r="Q409" s="20" t="str">
        <f t="shared" si="183"/>
        <v>L7-DP-CC-US-KS-2B</v>
      </c>
      <c r="R409" s="20" t="str">
        <f t="shared" si="184"/>
        <v>US-KS-2B</v>
      </c>
      <c r="S409" s="21">
        <v>1.5</v>
      </c>
      <c r="T409" s="21">
        <v>1.6</v>
      </c>
      <c r="U409" s="22">
        <f t="shared" si="187"/>
        <v>2.4000000000000004</v>
      </c>
      <c r="V409" s="23">
        <v>0</v>
      </c>
      <c r="W409" s="22">
        <f t="shared" si="185"/>
        <v>2.4000000000000004</v>
      </c>
      <c r="X409" s="24">
        <f t="shared" si="186"/>
        <v>4.92</v>
      </c>
      <c r="Y409" s="24">
        <f t="shared" si="186"/>
        <v>5.2480000000000002</v>
      </c>
      <c r="Z409" s="24">
        <f t="shared" si="181"/>
        <v>25.820159999999998</v>
      </c>
    </row>
    <row r="410" spans="1:26" x14ac:dyDescent="0.25">
      <c r="A410" s="19">
        <f t="shared" si="189"/>
        <v>408</v>
      </c>
      <c r="B410" s="19" t="s">
        <v>42</v>
      </c>
      <c r="C410" s="20" t="s">
        <v>20</v>
      </c>
      <c r="D410" s="19" t="s">
        <v>234</v>
      </c>
      <c r="E410" s="19" t="s">
        <v>203</v>
      </c>
      <c r="F410" s="19" t="s">
        <v>246</v>
      </c>
      <c r="G410" s="19" t="s">
        <v>187</v>
      </c>
      <c r="H410" s="19" t="s">
        <v>198</v>
      </c>
      <c r="I410" s="19" t="str">
        <f t="shared" si="188"/>
        <v>Unpaid South</v>
      </c>
      <c r="J410" s="19" t="str">
        <f t="shared" si="179"/>
        <v>US</v>
      </c>
      <c r="K410" s="19" t="s">
        <v>3</v>
      </c>
      <c r="L410" s="19" t="s">
        <v>9</v>
      </c>
      <c r="M410" s="19" t="str">
        <f t="shared" si="182"/>
        <v>Kiosk Medium</v>
      </c>
      <c r="N410" s="19" t="str">
        <f t="shared" si="180"/>
        <v>KM</v>
      </c>
      <c r="O410" s="19" t="s">
        <v>192</v>
      </c>
      <c r="P410" s="19" t="s">
        <v>201</v>
      </c>
      <c r="Q410" s="20" t="str">
        <f t="shared" si="183"/>
        <v>L7-DP-CC-US-KM-2A+B</v>
      </c>
      <c r="R410" s="20" t="str">
        <f t="shared" si="184"/>
        <v>US-KM-2A+B</v>
      </c>
      <c r="S410" s="21">
        <v>1.5</v>
      </c>
      <c r="T410" s="21">
        <f>1.6*2</f>
        <v>3.2</v>
      </c>
      <c r="U410" s="22">
        <f t="shared" si="187"/>
        <v>4.8000000000000007</v>
      </c>
      <c r="V410" s="23">
        <v>0</v>
      </c>
      <c r="W410" s="22">
        <f t="shared" si="185"/>
        <v>4.8000000000000007</v>
      </c>
      <c r="X410" s="24">
        <f t="shared" si="186"/>
        <v>4.92</v>
      </c>
      <c r="Y410" s="24">
        <f t="shared" si="186"/>
        <v>10.496</v>
      </c>
      <c r="Z410" s="24">
        <f t="shared" si="181"/>
        <v>51.640319999999996</v>
      </c>
    </row>
    <row r="411" spans="1:26" x14ac:dyDescent="0.25">
      <c r="A411" s="1">
        <f t="shared" si="189"/>
        <v>409</v>
      </c>
      <c r="S411" s="41"/>
      <c r="T411" s="41"/>
      <c r="V411" s="18"/>
    </row>
    <row r="412" spans="1:26" x14ac:dyDescent="0.25">
      <c r="A412" s="19">
        <f t="shared" si="189"/>
        <v>410</v>
      </c>
      <c r="B412" s="19" t="s">
        <v>42</v>
      </c>
      <c r="C412" s="20" t="s">
        <v>31</v>
      </c>
      <c r="D412" s="19" t="s">
        <v>235</v>
      </c>
      <c r="E412" s="19" t="s">
        <v>203</v>
      </c>
      <c r="F412" s="19" t="s">
        <v>246</v>
      </c>
      <c r="G412" s="19" t="s">
        <v>187</v>
      </c>
      <c r="H412" s="19" t="s">
        <v>188</v>
      </c>
      <c r="I412" s="19" t="str">
        <f t="shared" si="188"/>
        <v>Unpaid North</v>
      </c>
      <c r="J412" s="19" t="str">
        <f t="shared" si="179"/>
        <v>UN</v>
      </c>
      <c r="K412" s="19" t="s">
        <v>3</v>
      </c>
      <c r="L412" s="19" t="s">
        <v>8</v>
      </c>
      <c r="M412" s="19" t="str">
        <f t="shared" ref="M412:M440" si="191">K412&amp;" "&amp;L412</f>
        <v>Kiosk Large</v>
      </c>
      <c r="N412" s="19" t="str">
        <f t="shared" si="180"/>
        <v>KL</v>
      </c>
      <c r="O412" s="19" t="s">
        <v>189</v>
      </c>
      <c r="P412" s="19" t="s">
        <v>190</v>
      </c>
      <c r="Q412" s="20" t="str">
        <f t="shared" ref="Q412:Q440" si="192">B412&amp;"-"&amp;D412&amp;"-"&amp;F412&amp;"-"&amp;J412&amp;"-"&amp;N412&amp;"-"&amp;P412</f>
        <v>L7-MT-CC-UN-KL-1A</v>
      </c>
      <c r="R412" s="20" t="str">
        <f t="shared" ref="R412:R440" si="193">J412&amp;"-"&amp;N412&amp;"-"&amp;P412</f>
        <v>UN-KL-1A</v>
      </c>
      <c r="S412" s="21">
        <v>2</v>
      </c>
      <c r="T412" s="21">
        <v>3</v>
      </c>
      <c r="U412" s="22">
        <f t="shared" ref="U412:U440" si="194">S412*T412</f>
        <v>6</v>
      </c>
      <c r="V412" s="23">
        <v>0</v>
      </c>
      <c r="W412" s="22">
        <f t="shared" ref="W412:W440" si="195">U412-V412</f>
        <v>6</v>
      </c>
      <c r="X412" s="24">
        <f t="shared" ref="X412:Y440" si="196">S412*X$1</f>
        <v>6.56</v>
      </c>
      <c r="Y412" s="24">
        <f t="shared" si="196"/>
        <v>9.84</v>
      </c>
      <c r="Z412" s="24">
        <f t="shared" si="181"/>
        <v>64.550399999999996</v>
      </c>
    </row>
    <row r="413" spans="1:26" x14ac:dyDescent="0.25">
      <c r="A413" s="19">
        <f t="shared" si="189"/>
        <v>411</v>
      </c>
      <c r="B413" s="19" t="s">
        <v>42</v>
      </c>
      <c r="C413" s="20" t="s">
        <v>31</v>
      </c>
      <c r="D413" s="19" t="s">
        <v>235</v>
      </c>
      <c r="E413" s="19" t="s">
        <v>203</v>
      </c>
      <c r="F413" s="19" t="s">
        <v>246</v>
      </c>
      <c r="G413" s="19" t="s">
        <v>187</v>
      </c>
      <c r="H413" s="19" t="s">
        <v>188</v>
      </c>
      <c r="I413" s="19" t="str">
        <f t="shared" si="188"/>
        <v>Unpaid North</v>
      </c>
      <c r="J413" s="19" t="str">
        <f t="shared" si="179"/>
        <v>UN</v>
      </c>
      <c r="K413" s="19" t="s">
        <v>3</v>
      </c>
      <c r="L413" s="19" t="s">
        <v>8</v>
      </c>
      <c r="M413" s="19" t="str">
        <f t="shared" si="191"/>
        <v>Kiosk Large</v>
      </c>
      <c r="N413" s="19" t="str">
        <f t="shared" si="180"/>
        <v>KL</v>
      </c>
      <c r="O413" s="19" t="s">
        <v>189</v>
      </c>
      <c r="P413" s="19" t="s">
        <v>191</v>
      </c>
      <c r="Q413" s="20" t="str">
        <f t="shared" si="192"/>
        <v>L7-MT-CC-UN-KL-1B</v>
      </c>
      <c r="R413" s="20" t="str">
        <f t="shared" si="193"/>
        <v>UN-KL-1B</v>
      </c>
      <c r="S413" s="21">
        <v>1.95</v>
      </c>
      <c r="T413" s="21">
        <v>3</v>
      </c>
      <c r="U413" s="22">
        <f t="shared" si="194"/>
        <v>5.85</v>
      </c>
      <c r="V413" s="23">
        <v>0</v>
      </c>
      <c r="W413" s="22">
        <f t="shared" si="195"/>
        <v>5.85</v>
      </c>
      <c r="X413" s="24">
        <f t="shared" si="196"/>
        <v>6.3959999999999999</v>
      </c>
      <c r="Y413" s="24">
        <f t="shared" si="196"/>
        <v>9.84</v>
      </c>
      <c r="Z413" s="24">
        <f t="shared" si="181"/>
        <v>62.936639999999983</v>
      </c>
    </row>
    <row r="414" spans="1:26" x14ac:dyDescent="0.25">
      <c r="A414" s="19">
        <f t="shared" si="189"/>
        <v>412</v>
      </c>
      <c r="B414" s="19" t="s">
        <v>42</v>
      </c>
      <c r="C414" s="20" t="s">
        <v>31</v>
      </c>
      <c r="D414" s="19" t="s">
        <v>235</v>
      </c>
      <c r="E414" s="19" t="s">
        <v>203</v>
      </c>
      <c r="F414" s="19" t="s">
        <v>246</v>
      </c>
      <c r="G414" s="19" t="s">
        <v>187</v>
      </c>
      <c r="H414" s="19" t="s">
        <v>188</v>
      </c>
      <c r="I414" s="19" t="str">
        <f t="shared" si="188"/>
        <v>Unpaid North</v>
      </c>
      <c r="J414" s="19" t="str">
        <f t="shared" si="179"/>
        <v>UN</v>
      </c>
      <c r="K414" s="19" t="s">
        <v>3</v>
      </c>
      <c r="L414" s="19" t="s">
        <v>8</v>
      </c>
      <c r="M414" s="19" t="str">
        <f t="shared" si="191"/>
        <v>Kiosk Large</v>
      </c>
      <c r="N414" s="19" t="str">
        <f t="shared" si="180"/>
        <v>KL</v>
      </c>
      <c r="O414" s="19" t="s">
        <v>192</v>
      </c>
      <c r="P414" s="19" t="s">
        <v>193</v>
      </c>
      <c r="Q414" s="20" t="str">
        <f t="shared" si="192"/>
        <v>L7-MT-CC-UN-KL-1A+B</v>
      </c>
      <c r="R414" s="20" t="str">
        <f t="shared" si="193"/>
        <v>UN-KL-1A+B</v>
      </c>
      <c r="S414" s="21">
        <v>1.95</v>
      </c>
      <c r="T414" s="21">
        <f>3*2</f>
        <v>6</v>
      </c>
      <c r="U414" s="22">
        <f t="shared" si="194"/>
        <v>11.7</v>
      </c>
      <c r="V414" s="23">
        <v>0</v>
      </c>
      <c r="W414" s="22">
        <f t="shared" si="195"/>
        <v>11.7</v>
      </c>
      <c r="X414" s="24">
        <f t="shared" si="196"/>
        <v>6.3959999999999999</v>
      </c>
      <c r="Y414" s="24">
        <f t="shared" si="196"/>
        <v>19.68</v>
      </c>
      <c r="Z414" s="24">
        <f t="shared" si="181"/>
        <v>125.87327999999997</v>
      </c>
    </row>
    <row r="415" spans="1:26" x14ac:dyDescent="0.25">
      <c r="A415" s="19">
        <f t="shared" si="189"/>
        <v>413</v>
      </c>
      <c r="B415" s="19" t="s">
        <v>42</v>
      </c>
      <c r="C415" s="20" t="s">
        <v>31</v>
      </c>
      <c r="D415" s="19" t="s">
        <v>235</v>
      </c>
      <c r="E415" s="19" t="s">
        <v>203</v>
      </c>
      <c r="F415" s="19" t="s">
        <v>246</v>
      </c>
      <c r="G415" s="19" t="s">
        <v>187</v>
      </c>
      <c r="H415" s="19" t="s">
        <v>188</v>
      </c>
      <c r="I415" s="19" t="str">
        <f t="shared" si="188"/>
        <v>Unpaid North</v>
      </c>
      <c r="J415" s="19" t="str">
        <f t="shared" si="179"/>
        <v>UN</v>
      </c>
      <c r="K415" s="19" t="s">
        <v>3</v>
      </c>
      <c r="L415" s="19" t="s">
        <v>6</v>
      </c>
      <c r="M415" s="19" t="str">
        <f t="shared" si="191"/>
        <v>Kiosk Small</v>
      </c>
      <c r="N415" s="19" t="str">
        <f t="shared" si="180"/>
        <v>KS</v>
      </c>
      <c r="O415" s="19" t="s">
        <v>189</v>
      </c>
      <c r="P415" s="19" t="s">
        <v>190</v>
      </c>
      <c r="Q415" s="20" t="str">
        <f t="shared" si="192"/>
        <v>L7-MT-CC-UN-KS-1A</v>
      </c>
      <c r="R415" s="20" t="str">
        <f t="shared" si="193"/>
        <v>UN-KS-1A</v>
      </c>
      <c r="S415" s="21">
        <v>1.5</v>
      </c>
      <c r="T415" s="21">
        <v>1.6</v>
      </c>
      <c r="U415" s="22">
        <f t="shared" si="194"/>
        <v>2.4000000000000004</v>
      </c>
      <c r="V415" s="23">
        <v>0</v>
      </c>
      <c r="W415" s="22">
        <f t="shared" si="195"/>
        <v>2.4000000000000004</v>
      </c>
      <c r="X415" s="24">
        <f t="shared" si="196"/>
        <v>4.92</v>
      </c>
      <c r="Y415" s="24">
        <f t="shared" si="196"/>
        <v>5.2480000000000002</v>
      </c>
      <c r="Z415" s="24">
        <f t="shared" si="181"/>
        <v>25.820159999999998</v>
      </c>
    </row>
    <row r="416" spans="1:26" x14ac:dyDescent="0.25">
      <c r="A416" s="19">
        <f t="shared" si="189"/>
        <v>414</v>
      </c>
      <c r="B416" s="19" t="s">
        <v>42</v>
      </c>
      <c r="C416" s="20" t="s">
        <v>31</v>
      </c>
      <c r="D416" s="19" t="s">
        <v>235</v>
      </c>
      <c r="E416" s="19" t="s">
        <v>203</v>
      </c>
      <c r="F416" s="19" t="s">
        <v>246</v>
      </c>
      <c r="G416" s="19" t="s">
        <v>187</v>
      </c>
      <c r="H416" s="19" t="s">
        <v>188</v>
      </c>
      <c r="I416" s="19" t="str">
        <f t="shared" si="188"/>
        <v>Unpaid North</v>
      </c>
      <c r="J416" s="19" t="str">
        <f t="shared" si="179"/>
        <v>UN</v>
      </c>
      <c r="K416" s="19" t="s">
        <v>3</v>
      </c>
      <c r="L416" s="19" t="s">
        <v>6</v>
      </c>
      <c r="M416" s="19" t="str">
        <f t="shared" si="191"/>
        <v>Kiosk Small</v>
      </c>
      <c r="N416" s="19" t="str">
        <f t="shared" si="180"/>
        <v>KS</v>
      </c>
      <c r="O416" s="19" t="s">
        <v>189</v>
      </c>
      <c r="P416" s="19" t="s">
        <v>191</v>
      </c>
      <c r="Q416" s="20" t="str">
        <f t="shared" si="192"/>
        <v>L7-MT-CC-UN-KS-1B</v>
      </c>
      <c r="R416" s="20" t="str">
        <f t="shared" si="193"/>
        <v>UN-KS-1B</v>
      </c>
      <c r="S416" s="21">
        <v>1.5</v>
      </c>
      <c r="T416" s="21">
        <v>1.6</v>
      </c>
      <c r="U416" s="22">
        <f t="shared" si="194"/>
        <v>2.4000000000000004</v>
      </c>
      <c r="V416" s="23">
        <v>0</v>
      </c>
      <c r="W416" s="22">
        <f t="shared" si="195"/>
        <v>2.4000000000000004</v>
      </c>
      <c r="X416" s="24">
        <f t="shared" si="196"/>
        <v>4.92</v>
      </c>
      <c r="Y416" s="24">
        <f t="shared" si="196"/>
        <v>5.2480000000000002</v>
      </c>
      <c r="Z416" s="24">
        <f t="shared" si="181"/>
        <v>25.820159999999998</v>
      </c>
    </row>
    <row r="417" spans="1:26" x14ac:dyDescent="0.25">
      <c r="A417" s="19">
        <f t="shared" si="189"/>
        <v>415</v>
      </c>
      <c r="B417" s="19" t="s">
        <v>42</v>
      </c>
      <c r="C417" s="20" t="s">
        <v>31</v>
      </c>
      <c r="D417" s="19" t="s">
        <v>235</v>
      </c>
      <c r="E417" s="19" t="s">
        <v>203</v>
      </c>
      <c r="F417" s="19" t="s">
        <v>246</v>
      </c>
      <c r="G417" s="19" t="s">
        <v>187</v>
      </c>
      <c r="H417" s="19" t="s">
        <v>188</v>
      </c>
      <c r="I417" s="19" t="str">
        <f t="shared" si="188"/>
        <v>Unpaid North</v>
      </c>
      <c r="J417" s="19" t="str">
        <f t="shared" si="179"/>
        <v>UN</v>
      </c>
      <c r="K417" s="19" t="s">
        <v>3</v>
      </c>
      <c r="L417" s="19" t="s">
        <v>9</v>
      </c>
      <c r="M417" s="19" t="str">
        <f t="shared" si="191"/>
        <v>Kiosk Medium</v>
      </c>
      <c r="N417" s="19" t="str">
        <f t="shared" si="180"/>
        <v>KM</v>
      </c>
      <c r="O417" s="19" t="s">
        <v>192</v>
      </c>
      <c r="P417" s="19" t="s">
        <v>193</v>
      </c>
      <c r="Q417" s="20" t="str">
        <f t="shared" si="192"/>
        <v>L7-MT-CC-UN-KM-1A+B</v>
      </c>
      <c r="R417" s="20" t="str">
        <f t="shared" si="193"/>
        <v>UN-KM-1A+B</v>
      </c>
      <c r="S417" s="21">
        <v>1.5</v>
      </c>
      <c r="T417" s="21">
        <f>1.6*2</f>
        <v>3.2</v>
      </c>
      <c r="U417" s="22">
        <f t="shared" si="194"/>
        <v>4.8000000000000007</v>
      </c>
      <c r="V417" s="23">
        <v>0</v>
      </c>
      <c r="W417" s="22">
        <f t="shared" si="195"/>
        <v>4.8000000000000007</v>
      </c>
      <c r="X417" s="24">
        <f t="shared" si="196"/>
        <v>4.92</v>
      </c>
      <c r="Y417" s="24">
        <f t="shared" si="196"/>
        <v>10.496</v>
      </c>
      <c r="Z417" s="24">
        <f t="shared" si="181"/>
        <v>51.640319999999996</v>
      </c>
    </row>
    <row r="418" spans="1:26" x14ac:dyDescent="0.25">
      <c r="A418" s="25">
        <f t="shared" si="189"/>
        <v>416</v>
      </c>
      <c r="B418" s="25" t="s">
        <v>42</v>
      </c>
      <c r="C418" s="4" t="s">
        <v>31</v>
      </c>
      <c r="D418" s="25" t="s">
        <v>235</v>
      </c>
      <c r="E418" s="25" t="s">
        <v>203</v>
      </c>
      <c r="F418" s="25" t="s">
        <v>246</v>
      </c>
      <c r="G418" s="25" t="s">
        <v>204</v>
      </c>
      <c r="H418" s="25" t="s">
        <v>197</v>
      </c>
      <c r="I418" s="25" t="str">
        <f t="shared" si="188"/>
        <v>Paid Middle</v>
      </c>
      <c r="J418" s="25" t="str">
        <f t="shared" si="179"/>
        <v>PM</v>
      </c>
      <c r="K418" s="25" t="s">
        <v>3</v>
      </c>
      <c r="L418" s="25" t="s">
        <v>8</v>
      </c>
      <c r="M418" s="25" t="str">
        <f t="shared" si="191"/>
        <v>Kiosk Large</v>
      </c>
      <c r="N418" s="25" t="str">
        <f t="shared" si="180"/>
        <v>KL</v>
      </c>
      <c r="O418" s="25" t="s">
        <v>189</v>
      </c>
      <c r="P418" s="25" t="s">
        <v>190</v>
      </c>
      <c r="Q418" s="4" t="str">
        <f t="shared" si="192"/>
        <v>L7-MT-CC-PM-KL-1A</v>
      </c>
      <c r="R418" s="4" t="str">
        <f t="shared" si="193"/>
        <v>PM-KL-1A</v>
      </c>
      <c r="S418" s="26">
        <v>2.5</v>
      </c>
      <c r="T418" s="26">
        <v>3.72</v>
      </c>
      <c r="U418" s="27">
        <f t="shared" si="194"/>
        <v>9.3000000000000007</v>
      </c>
      <c r="V418" s="28">
        <v>0</v>
      </c>
      <c r="W418" s="27">
        <f t="shared" si="195"/>
        <v>9.3000000000000007</v>
      </c>
      <c r="X418" s="29">
        <f t="shared" si="196"/>
        <v>8.1999999999999993</v>
      </c>
      <c r="Y418" s="29">
        <f t="shared" si="196"/>
        <v>12.201599999999999</v>
      </c>
      <c r="Z418" s="29">
        <f t="shared" si="181"/>
        <v>100.05311999999999</v>
      </c>
    </row>
    <row r="419" spans="1:26" x14ac:dyDescent="0.25">
      <c r="A419" s="25">
        <f t="shared" si="189"/>
        <v>417</v>
      </c>
      <c r="B419" s="25" t="s">
        <v>42</v>
      </c>
      <c r="C419" s="4" t="s">
        <v>31</v>
      </c>
      <c r="D419" s="25" t="s">
        <v>235</v>
      </c>
      <c r="E419" s="25" t="s">
        <v>203</v>
      </c>
      <c r="F419" s="25" t="s">
        <v>246</v>
      </c>
      <c r="G419" s="25" t="s">
        <v>204</v>
      </c>
      <c r="H419" s="25" t="s">
        <v>197</v>
      </c>
      <c r="I419" s="25" t="str">
        <f t="shared" si="188"/>
        <v>Paid Middle</v>
      </c>
      <c r="J419" s="25" t="str">
        <f t="shared" si="179"/>
        <v>PM</v>
      </c>
      <c r="K419" s="25" t="s">
        <v>3</v>
      </c>
      <c r="L419" s="25" t="s">
        <v>8</v>
      </c>
      <c r="M419" s="25" t="str">
        <f t="shared" si="191"/>
        <v>Kiosk Large</v>
      </c>
      <c r="N419" s="25" t="str">
        <f t="shared" si="180"/>
        <v>KL</v>
      </c>
      <c r="O419" s="25" t="s">
        <v>189</v>
      </c>
      <c r="P419" s="25" t="s">
        <v>191</v>
      </c>
      <c r="Q419" s="4" t="str">
        <f t="shared" si="192"/>
        <v>L7-MT-CC-PM-KL-1B</v>
      </c>
      <c r="R419" s="4" t="str">
        <f t="shared" si="193"/>
        <v>PM-KL-1B</v>
      </c>
      <c r="S419" s="26">
        <v>2.5</v>
      </c>
      <c r="T419" s="26">
        <v>3.72</v>
      </c>
      <c r="U419" s="27">
        <f t="shared" si="194"/>
        <v>9.3000000000000007</v>
      </c>
      <c r="V419" s="28">
        <v>0</v>
      </c>
      <c r="W419" s="27">
        <f t="shared" si="195"/>
        <v>9.3000000000000007</v>
      </c>
      <c r="X419" s="29">
        <f t="shared" si="196"/>
        <v>8.1999999999999993</v>
      </c>
      <c r="Y419" s="29">
        <f t="shared" si="196"/>
        <v>12.201599999999999</v>
      </c>
      <c r="Z419" s="29">
        <f t="shared" si="181"/>
        <v>100.05311999999999</v>
      </c>
    </row>
    <row r="420" spans="1:26" x14ac:dyDescent="0.25">
      <c r="A420" s="25">
        <f t="shared" si="189"/>
        <v>418</v>
      </c>
      <c r="B420" s="25" t="s">
        <v>42</v>
      </c>
      <c r="C420" s="4" t="s">
        <v>31</v>
      </c>
      <c r="D420" s="25" t="s">
        <v>235</v>
      </c>
      <c r="E420" s="25" t="s">
        <v>203</v>
      </c>
      <c r="F420" s="25" t="s">
        <v>246</v>
      </c>
      <c r="G420" s="25" t="s">
        <v>204</v>
      </c>
      <c r="H420" s="25" t="s">
        <v>197</v>
      </c>
      <c r="I420" s="25" t="str">
        <f t="shared" si="188"/>
        <v>Paid Middle</v>
      </c>
      <c r="J420" s="25" t="str">
        <f t="shared" si="179"/>
        <v>PM</v>
      </c>
      <c r="K420" s="25" t="s">
        <v>3</v>
      </c>
      <c r="L420" s="25" t="s">
        <v>8</v>
      </c>
      <c r="M420" s="25" t="str">
        <f t="shared" si="191"/>
        <v>Kiosk Large</v>
      </c>
      <c r="N420" s="25" t="str">
        <f t="shared" si="180"/>
        <v>KL</v>
      </c>
      <c r="O420" s="25" t="s">
        <v>192</v>
      </c>
      <c r="P420" s="25" t="s">
        <v>193</v>
      </c>
      <c r="Q420" s="4" t="str">
        <f t="shared" si="192"/>
        <v>L7-MT-CC-PM-KL-1A+B</v>
      </c>
      <c r="R420" s="4" t="str">
        <f t="shared" si="193"/>
        <v>PM-KL-1A+B</v>
      </c>
      <c r="S420" s="26">
        <v>2.5</v>
      </c>
      <c r="T420" s="26">
        <f>3.72*2</f>
        <v>7.44</v>
      </c>
      <c r="U420" s="27">
        <f t="shared" si="194"/>
        <v>18.600000000000001</v>
      </c>
      <c r="V420" s="28">
        <v>0</v>
      </c>
      <c r="W420" s="27">
        <f t="shared" si="195"/>
        <v>18.600000000000001</v>
      </c>
      <c r="X420" s="29">
        <f t="shared" si="196"/>
        <v>8.1999999999999993</v>
      </c>
      <c r="Y420" s="29">
        <f t="shared" si="196"/>
        <v>24.403199999999998</v>
      </c>
      <c r="Z420" s="29">
        <f t="shared" si="181"/>
        <v>200.10623999999999</v>
      </c>
    </row>
    <row r="421" spans="1:26" x14ac:dyDescent="0.25">
      <c r="A421" s="25">
        <f t="shared" si="189"/>
        <v>419</v>
      </c>
      <c r="B421" s="25" t="s">
        <v>42</v>
      </c>
      <c r="C421" s="4" t="s">
        <v>31</v>
      </c>
      <c r="D421" s="25" t="s">
        <v>235</v>
      </c>
      <c r="E421" s="25" t="s">
        <v>203</v>
      </c>
      <c r="F421" s="25" t="s">
        <v>246</v>
      </c>
      <c r="G421" s="25" t="s">
        <v>204</v>
      </c>
      <c r="H421" s="25" t="s">
        <v>197</v>
      </c>
      <c r="I421" s="25" t="str">
        <f t="shared" si="188"/>
        <v>Paid Middle</v>
      </c>
      <c r="J421" s="25" t="str">
        <f t="shared" si="179"/>
        <v>PM</v>
      </c>
      <c r="K421" s="25" t="s">
        <v>3</v>
      </c>
      <c r="L421" s="25" t="s">
        <v>8</v>
      </c>
      <c r="M421" s="25" t="str">
        <f t="shared" si="191"/>
        <v>Kiosk Large</v>
      </c>
      <c r="N421" s="25" t="str">
        <f t="shared" si="180"/>
        <v>KL</v>
      </c>
      <c r="O421" s="25" t="s">
        <v>189</v>
      </c>
      <c r="P421" s="25" t="s">
        <v>199</v>
      </c>
      <c r="Q421" s="4" t="str">
        <f t="shared" si="192"/>
        <v>L7-MT-CC-PM-KL-2A</v>
      </c>
      <c r="R421" s="4" t="str">
        <f t="shared" si="193"/>
        <v>PM-KL-2A</v>
      </c>
      <c r="S421" s="26">
        <v>2.5</v>
      </c>
      <c r="T421" s="26">
        <v>3.72</v>
      </c>
      <c r="U421" s="27">
        <f t="shared" si="194"/>
        <v>9.3000000000000007</v>
      </c>
      <c r="V421" s="28">
        <v>0</v>
      </c>
      <c r="W421" s="27">
        <f t="shared" si="195"/>
        <v>9.3000000000000007</v>
      </c>
      <c r="X421" s="29">
        <f t="shared" si="196"/>
        <v>8.1999999999999993</v>
      </c>
      <c r="Y421" s="29">
        <f t="shared" si="196"/>
        <v>12.201599999999999</v>
      </c>
      <c r="Z421" s="29">
        <f t="shared" si="181"/>
        <v>100.05311999999999</v>
      </c>
    </row>
    <row r="422" spans="1:26" x14ac:dyDescent="0.25">
      <c r="A422" s="25">
        <f t="shared" si="189"/>
        <v>420</v>
      </c>
      <c r="B422" s="25" t="s">
        <v>42</v>
      </c>
      <c r="C422" s="4" t="s">
        <v>31</v>
      </c>
      <c r="D422" s="25" t="s">
        <v>235</v>
      </c>
      <c r="E422" s="25" t="s">
        <v>203</v>
      </c>
      <c r="F422" s="25" t="s">
        <v>246</v>
      </c>
      <c r="G422" s="25" t="s">
        <v>204</v>
      </c>
      <c r="H422" s="25" t="s">
        <v>197</v>
      </c>
      <c r="I422" s="25" t="str">
        <f t="shared" si="188"/>
        <v>Paid Middle</v>
      </c>
      <c r="J422" s="25" t="str">
        <f t="shared" si="179"/>
        <v>PM</v>
      </c>
      <c r="K422" s="25" t="s">
        <v>3</v>
      </c>
      <c r="L422" s="25" t="s">
        <v>8</v>
      </c>
      <c r="M422" s="25" t="str">
        <f t="shared" si="191"/>
        <v>Kiosk Large</v>
      </c>
      <c r="N422" s="25" t="str">
        <f t="shared" si="180"/>
        <v>KL</v>
      </c>
      <c r="O422" s="25" t="s">
        <v>189</v>
      </c>
      <c r="P422" s="25" t="s">
        <v>200</v>
      </c>
      <c r="Q422" s="4" t="str">
        <f t="shared" si="192"/>
        <v>L7-MT-CC-PM-KL-2B</v>
      </c>
      <c r="R422" s="4" t="str">
        <f t="shared" si="193"/>
        <v>PM-KL-2B</v>
      </c>
      <c r="S422" s="26">
        <v>2.5</v>
      </c>
      <c r="T422" s="26">
        <v>3.72</v>
      </c>
      <c r="U422" s="27">
        <f t="shared" si="194"/>
        <v>9.3000000000000007</v>
      </c>
      <c r="V422" s="28">
        <v>0</v>
      </c>
      <c r="W422" s="27">
        <f t="shared" si="195"/>
        <v>9.3000000000000007</v>
      </c>
      <c r="X422" s="29">
        <f t="shared" si="196"/>
        <v>8.1999999999999993</v>
      </c>
      <c r="Y422" s="29">
        <f t="shared" si="196"/>
        <v>12.201599999999999</v>
      </c>
      <c r="Z422" s="29">
        <f t="shared" si="181"/>
        <v>100.05311999999999</v>
      </c>
    </row>
    <row r="423" spans="1:26" x14ac:dyDescent="0.25">
      <c r="A423" s="25">
        <f t="shared" si="189"/>
        <v>421</v>
      </c>
      <c r="B423" s="25" t="s">
        <v>42</v>
      </c>
      <c r="C423" s="4" t="s">
        <v>31</v>
      </c>
      <c r="D423" s="25" t="s">
        <v>235</v>
      </c>
      <c r="E423" s="25" t="s">
        <v>203</v>
      </c>
      <c r="F423" s="25" t="s">
        <v>246</v>
      </c>
      <c r="G423" s="25" t="s">
        <v>204</v>
      </c>
      <c r="H423" s="25" t="s">
        <v>197</v>
      </c>
      <c r="I423" s="25" t="str">
        <f t="shared" si="188"/>
        <v>Paid Middle</v>
      </c>
      <c r="J423" s="25" t="str">
        <f t="shared" si="179"/>
        <v>PM</v>
      </c>
      <c r="K423" s="25" t="s">
        <v>3</v>
      </c>
      <c r="L423" s="25" t="s">
        <v>8</v>
      </c>
      <c r="M423" s="25" t="str">
        <f t="shared" si="191"/>
        <v>Kiosk Large</v>
      </c>
      <c r="N423" s="25" t="str">
        <f t="shared" si="180"/>
        <v>KL</v>
      </c>
      <c r="O423" s="25" t="s">
        <v>192</v>
      </c>
      <c r="P423" s="25" t="s">
        <v>201</v>
      </c>
      <c r="Q423" s="4" t="str">
        <f t="shared" si="192"/>
        <v>L7-MT-CC-PM-KL-2A+B</v>
      </c>
      <c r="R423" s="4" t="str">
        <f t="shared" si="193"/>
        <v>PM-KL-2A+B</v>
      </c>
      <c r="S423" s="26">
        <v>2.5</v>
      </c>
      <c r="T423" s="26">
        <f>3.72*2</f>
        <v>7.44</v>
      </c>
      <c r="U423" s="27">
        <f t="shared" si="194"/>
        <v>18.600000000000001</v>
      </c>
      <c r="V423" s="28">
        <v>0</v>
      </c>
      <c r="W423" s="27">
        <f t="shared" si="195"/>
        <v>18.600000000000001</v>
      </c>
      <c r="X423" s="29">
        <f t="shared" si="196"/>
        <v>8.1999999999999993</v>
      </c>
      <c r="Y423" s="29">
        <f t="shared" si="196"/>
        <v>24.403199999999998</v>
      </c>
      <c r="Z423" s="29">
        <f t="shared" si="181"/>
        <v>200.10623999999999</v>
      </c>
    </row>
    <row r="424" spans="1:26" x14ac:dyDescent="0.25">
      <c r="A424" s="25">
        <f t="shared" si="189"/>
        <v>422</v>
      </c>
      <c r="B424" s="25" t="s">
        <v>42</v>
      </c>
      <c r="C424" s="4" t="s">
        <v>31</v>
      </c>
      <c r="D424" s="25" t="s">
        <v>235</v>
      </c>
      <c r="E424" s="25" t="s">
        <v>203</v>
      </c>
      <c r="F424" s="25" t="s">
        <v>246</v>
      </c>
      <c r="G424" s="25" t="s">
        <v>204</v>
      </c>
      <c r="H424" s="25" t="s">
        <v>197</v>
      </c>
      <c r="I424" s="25" t="str">
        <f t="shared" si="188"/>
        <v>Paid Middle</v>
      </c>
      <c r="J424" s="25" t="str">
        <f t="shared" si="179"/>
        <v>PM</v>
      </c>
      <c r="K424" s="25" t="s">
        <v>3</v>
      </c>
      <c r="L424" s="25" t="s">
        <v>8</v>
      </c>
      <c r="M424" s="25" t="str">
        <f t="shared" si="191"/>
        <v>Kiosk Large</v>
      </c>
      <c r="N424" s="25" t="str">
        <f t="shared" si="180"/>
        <v>KL</v>
      </c>
      <c r="O424" s="25" t="s">
        <v>189</v>
      </c>
      <c r="P424" s="25" t="s">
        <v>205</v>
      </c>
      <c r="Q424" s="4" t="str">
        <f t="shared" si="192"/>
        <v>L7-MT-CC-PM-KL-3A</v>
      </c>
      <c r="R424" s="4" t="str">
        <f t="shared" si="193"/>
        <v>PM-KL-3A</v>
      </c>
      <c r="S424" s="26">
        <v>2.5</v>
      </c>
      <c r="T424" s="26">
        <v>3.72</v>
      </c>
      <c r="U424" s="27">
        <f t="shared" si="194"/>
        <v>9.3000000000000007</v>
      </c>
      <c r="V424" s="28">
        <v>0</v>
      </c>
      <c r="W424" s="27">
        <f t="shared" si="195"/>
        <v>9.3000000000000007</v>
      </c>
      <c r="X424" s="29">
        <f t="shared" si="196"/>
        <v>8.1999999999999993</v>
      </c>
      <c r="Y424" s="29">
        <f t="shared" si="196"/>
        <v>12.201599999999999</v>
      </c>
      <c r="Z424" s="29">
        <f t="shared" si="181"/>
        <v>100.05311999999999</v>
      </c>
    </row>
    <row r="425" spans="1:26" x14ac:dyDescent="0.25">
      <c r="A425" s="25">
        <f t="shared" si="189"/>
        <v>423</v>
      </c>
      <c r="B425" s="25" t="s">
        <v>42</v>
      </c>
      <c r="C425" s="4" t="s">
        <v>31</v>
      </c>
      <c r="D425" s="25" t="s">
        <v>235</v>
      </c>
      <c r="E425" s="25" t="s">
        <v>203</v>
      </c>
      <c r="F425" s="25" t="s">
        <v>246</v>
      </c>
      <c r="G425" s="25" t="s">
        <v>204</v>
      </c>
      <c r="H425" s="25" t="s">
        <v>197</v>
      </c>
      <c r="I425" s="25" t="str">
        <f t="shared" si="188"/>
        <v>Paid Middle</v>
      </c>
      <c r="J425" s="25" t="str">
        <f t="shared" si="179"/>
        <v>PM</v>
      </c>
      <c r="K425" s="25" t="s">
        <v>3</v>
      </c>
      <c r="L425" s="25" t="s">
        <v>8</v>
      </c>
      <c r="M425" s="25" t="str">
        <f t="shared" si="191"/>
        <v>Kiosk Large</v>
      </c>
      <c r="N425" s="25" t="str">
        <f t="shared" si="180"/>
        <v>KL</v>
      </c>
      <c r="O425" s="25" t="s">
        <v>189</v>
      </c>
      <c r="P425" s="25" t="s">
        <v>206</v>
      </c>
      <c r="Q425" s="4" t="str">
        <f t="shared" si="192"/>
        <v>L7-MT-CC-PM-KL-3B</v>
      </c>
      <c r="R425" s="4" t="str">
        <f t="shared" si="193"/>
        <v>PM-KL-3B</v>
      </c>
      <c r="S425" s="26">
        <v>2.5</v>
      </c>
      <c r="T425" s="26">
        <v>3.72</v>
      </c>
      <c r="U425" s="27">
        <f t="shared" si="194"/>
        <v>9.3000000000000007</v>
      </c>
      <c r="V425" s="28">
        <v>0</v>
      </c>
      <c r="W425" s="27">
        <f t="shared" si="195"/>
        <v>9.3000000000000007</v>
      </c>
      <c r="X425" s="29">
        <f t="shared" si="196"/>
        <v>8.1999999999999993</v>
      </c>
      <c r="Y425" s="29">
        <f t="shared" si="196"/>
        <v>12.201599999999999</v>
      </c>
      <c r="Z425" s="29">
        <f t="shared" si="181"/>
        <v>100.05311999999999</v>
      </c>
    </row>
    <row r="426" spans="1:26" x14ac:dyDescent="0.25">
      <c r="A426" s="25">
        <f t="shared" si="189"/>
        <v>424</v>
      </c>
      <c r="B426" s="25" t="s">
        <v>42</v>
      </c>
      <c r="C426" s="4" t="s">
        <v>31</v>
      </c>
      <c r="D426" s="25" t="s">
        <v>235</v>
      </c>
      <c r="E426" s="25" t="s">
        <v>203</v>
      </c>
      <c r="F426" s="25" t="s">
        <v>246</v>
      </c>
      <c r="G426" s="25" t="s">
        <v>204</v>
      </c>
      <c r="H426" s="25" t="s">
        <v>197</v>
      </c>
      <c r="I426" s="25" t="str">
        <f t="shared" si="188"/>
        <v>Paid Middle</v>
      </c>
      <c r="J426" s="25" t="str">
        <f t="shared" si="179"/>
        <v>PM</v>
      </c>
      <c r="K426" s="25" t="s">
        <v>3</v>
      </c>
      <c r="L426" s="25" t="s">
        <v>8</v>
      </c>
      <c r="M426" s="25" t="str">
        <f t="shared" si="191"/>
        <v>Kiosk Large</v>
      </c>
      <c r="N426" s="25" t="str">
        <f t="shared" si="180"/>
        <v>KL</v>
      </c>
      <c r="O426" s="25" t="s">
        <v>192</v>
      </c>
      <c r="P426" s="25" t="s">
        <v>208</v>
      </c>
      <c r="Q426" s="4" t="str">
        <f t="shared" si="192"/>
        <v>L7-MT-CC-PM-KL-3A+B</v>
      </c>
      <c r="R426" s="4" t="str">
        <f t="shared" si="193"/>
        <v>PM-KL-3A+B</v>
      </c>
      <c r="S426" s="26">
        <v>2.5</v>
      </c>
      <c r="T426" s="26">
        <f>3.72*2</f>
        <v>7.44</v>
      </c>
      <c r="U426" s="27">
        <f t="shared" si="194"/>
        <v>18.600000000000001</v>
      </c>
      <c r="V426" s="28">
        <v>0</v>
      </c>
      <c r="W426" s="27">
        <f t="shared" si="195"/>
        <v>18.600000000000001</v>
      </c>
      <c r="X426" s="29">
        <f t="shared" si="196"/>
        <v>8.1999999999999993</v>
      </c>
      <c r="Y426" s="29">
        <f t="shared" si="196"/>
        <v>24.403199999999998</v>
      </c>
      <c r="Z426" s="29">
        <f t="shared" si="181"/>
        <v>200.10623999999999</v>
      </c>
    </row>
    <row r="427" spans="1:26" x14ac:dyDescent="0.25">
      <c r="A427" s="25">
        <f t="shared" si="189"/>
        <v>425</v>
      </c>
      <c r="B427" s="25" t="s">
        <v>42</v>
      </c>
      <c r="C427" s="4" t="s">
        <v>31</v>
      </c>
      <c r="D427" s="25" t="s">
        <v>235</v>
      </c>
      <c r="E427" s="25" t="s">
        <v>203</v>
      </c>
      <c r="F427" s="25" t="s">
        <v>246</v>
      </c>
      <c r="G427" s="25" t="s">
        <v>204</v>
      </c>
      <c r="H427" s="25" t="s">
        <v>197</v>
      </c>
      <c r="I427" s="25" t="str">
        <f t="shared" si="188"/>
        <v>Paid Middle</v>
      </c>
      <c r="J427" s="25" t="str">
        <f t="shared" si="179"/>
        <v>PM</v>
      </c>
      <c r="K427" s="25" t="s">
        <v>3</v>
      </c>
      <c r="L427" s="25" t="s">
        <v>9</v>
      </c>
      <c r="M427" s="25" t="str">
        <f t="shared" si="191"/>
        <v>Kiosk Medium</v>
      </c>
      <c r="N427" s="25" t="str">
        <f t="shared" si="180"/>
        <v>KM</v>
      </c>
      <c r="O427" s="25" t="s">
        <v>189</v>
      </c>
      <c r="P427" s="25" t="s">
        <v>190</v>
      </c>
      <c r="Q427" s="4" t="str">
        <f t="shared" si="192"/>
        <v>L7-MT-CC-PM-KM-1A</v>
      </c>
      <c r="R427" s="4" t="str">
        <f t="shared" si="193"/>
        <v>PM-KM-1A</v>
      </c>
      <c r="S427" s="26">
        <v>2.5</v>
      </c>
      <c r="T427" s="26">
        <v>1.86</v>
      </c>
      <c r="U427" s="27">
        <f t="shared" si="194"/>
        <v>4.6500000000000004</v>
      </c>
      <c r="V427" s="28">
        <v>0</v>
      </c>
      <c r="W427" s="27">
        <f t="shared" si="195"/>
        <v>4.6500000000000004</v>
      </c>
      <c r="X427" s="29">
        <f t="shared" si="196"/>
        <v>8.1999999999999993</v>
      </c>
      <c r="Y427" s="29">
        <f t="shared" si="196"/>
        <v>6.1007999999999996</v>
      </c>
      <c r="Z427" s="29">
        <f t="shared" si="181"/>
        <v>50.026559999999996</v>
      </c>
    </row>
    <row r="428" spans="1:26" x14ac:dyDescent="0.25">
      <c r="A428" s="25">
        <f t="shared" si="189"/>
        <v>426</v>
      </c>
      <c r="B428" s="25" t="s">
        <v>42</v>
      </c>
      <c r="C428" s="4" t="s">
        <v>31</v>
      </c>
      <c r="D428" s="25" t="s">
        <v>235</v>
      </c>
      <c r="E428" s="25" t="s">
        <v>203</v>
      </c>
      <c r="F428" s="25" t="s">
        <v>246</v>
      </c>
      <c r="G428" s="25" t="s">
        <v>204</v>
      </c>
      <c r="H428" s="25" t="s">
        <v>197</v>
      </c>
      <c r="I428" s="25" t="str">
        <f t="shared" si="188"/>
        <v>Paid Middle</v>
      </c>
      <c r="J428" s="25" t="str">
        <f t="shared" si="179"/>
        <v>PM</v>
      </c>
      <c r="K428" s="25" t="s">
        <v>3</v>
      </c>
      <c r="L428" s="25" t="s">
        <v>9</v>
      </c>
      <c r="M428" s="25" t="str">
        <f t="shared" si="191"/>
        <v>Kiosk Medium</v>
      </c>
      <c r="N428" s="25" t="str">
        <f t="shared" si="180"/>
        <v>KM</v>
      </c>
      <c r="O428" s="25" t="s">
        <v>189</v>
      </c>
      <c r="P428" s="25" t="s">
        <v>191</v>
      </c>
      <c r="Q428" s="4" t="str">
        <f t="shared" si="192"/>
        <v>L7-MT-CC-PM-KM-1B</v>
      </c>
      <c r="R428" s="4" t="str">
        <f t="shared" si="193"/>
        <v>PM-KM-1B</v>
      </c>
      <c r="S428" s="26">
        <v>2.5</v>
      </c>
      <c r="T428" s="26">
        <v>1.86</v>
      </c>
      <c r="U428" s="27">
        <f t="shared" si="194"/>
        <v>4.6500000000000004</v>
      </c>
      <c r="V428" s="28">
        <v>0</v>
      </c>
      <c r="W428" s="27">
        <f t="shared" si="195"/>
        <v>4.6500000000000004</v>
      </c>
      <c r="X428" s="29">
        <f t="shared" si="196"/>
        <v>8.1999999999999993</v>
      </c>
      <c r="Y428" s="29">
        <f t="shared" si="196"/>
        <v>6.1007999999999996</v>
      </c>
      <c r="Z428" s="29">
        <f t="shared" si="181"/>
        <v>50.026559999999996</v>
      </c>
    </row>
    <row r="429" spans="1:26" x14ac:dyDescent="0.25">
      <c r="A429" s="25">
        <f t="shared" si="189"/>
        <v>427</v>
      </c>
      <c r="B429" s="25" t="s">
        <v>42</v>
      </c>
      <c r="C429" s="4" t="s">
        <v>31</v>
      </c>
      <c r="D429" s="25" t="s">
        <v>235</v>
      </c>
      <c r="E429" s="25" t="s">
        <v>203</v>
      </c>
      <c r="F429" s="25" t="s">
        <v>246</v>
      </c>
      <c r="G429" s="25" t="s">
        <v>204</v>
      </c>
      <c r="H429" s="25" t="s">
        <v>197</v>
      </c>
      <c r="I429" s="25" t="str">
        <f t="shared" si="188"/>
        <v>Paid Middle</v>
      </c>
      <c r="J429" s="25" t="str">
        <f t="shared" si="179"/>
        <v>PM</v>
      </c>
      <c r="K429" s="25" t="s">
        <v>3</v>
      </c>
      <c r="L429" s="25" t="s">
        <v>9</v>
      </c>
      <c r="M429" s="25" t="str">
        <f t="shared" si="191"/>
        <v>Kiosk Medium</v>
      </c>
      <c r="N429" s="25" t="str">
        <f t="shared" si="180"/>
        <v>KM</v>
      </c>
      <c r="O429" s="25" t="s">
        <v>189</v>
      </c>
      <c r="P429" s="25" t="s">
        <v>194</v>
      </c>
      <c r="Q429" s="4" t="str">
        <f t="shared" si="192"/>
        <v>L7-MT-CC-PM-KM-1C</v>
      </c>
      <c r="R429" s="4" t="str">
        <f t="shared" si="193"/>
        <v>PM-KM-1C</v>
      </c>
      <c r="S429" s="26">
        <v>2.5</v>
      </c>
      <c r="T429" s="26">
        <v>1.86</v>
      </c>
      <c r="U429" s="27">
        <f t="shared" si="194"/>
        <v>4.6500000000000004</v>
      </c>
      <c r="V429" s="28">
        <v>0</v>
      </c>
      <c r="W429" s="27">
        <f t="shared" si="195"/>
        <v>4.6500000000000004</v>
      </c>
      <c r="X429" s="29">
        <f t="shared" si="196"/>
        <v>8.1999999999999993</v>
      </c>
      <c r="Y429" s="29">
        <f t="shared" si="196"/>
        <v>6.1007999999999996</v>
      </c>
      <c r="Z429" s="29">
        <f t="shared" si="181"/>
        <v>50.026559999999996</v>
      </c>
    </row>
    <row r="430" spans="1:26" x14ac:dyDescent="0.25">
      <c r="A430" s="25">
        <f t="shared" si="189"/>
        <v>428</v>
      </c>
      <c r="B430" s="25" t="s">
        <v>42</v>
      </c>
      <c r="C430" s="4" t="s">
        <v>31</v>
      </c>
      <c r="D430" s="25" t="s">
        <v>235</v>
      </c>
      <c r="E430" s="25" t="s">
        <v>203</v>
      </c>
      <c r="F430" s="25" t="s">
        <v>246</v>
      </c>
      <c r="G430" s="25" t="s">
        <v>204</v>
      </c>
      <c r="H430" s="25" t="s">
        <v>197</v>
      </c>
      <c r="I430" s="25" t="str">
        <f t="shared" si="188"/>
        <v>Paid Middle</v>
      </c>
      <c r="J430" s="25" t="str">
        <f t="shared" si="179"/>
        <v>PM</v>
      </c>
      <c r="K430" s="25" t="s">
        <v>3</v>
      </c>
      <c r="L430" s="25" t="s">
        <v>9</v>
      </c>
      <c r="M430" s="25" t="str">
        <f t="shared" si="191"/>
        <v>Kiosk Medium</v>
      </c>
      <c r="N430" s="25" t="str">
        <f t="shared" si="180"/>
        <v>KM</v>
      </c>
      <c r="O430" s="25" t="s">
        <v>189</v>
      </c>
      <c r="P430" s="25" t="s">
        <v>195</v>
      </c>
      <c r="Q430" s="4" t="str">
        <f t="shared" si="192"/>
        <v>L7-MT-CC-PM-KM-1D</v>
      </c>
      <c r="R430" s="4" t="str">
        <f t="shared" si="193"/>
        <v>PM-KM-1D</v>
      </c>
      <c r="S430" s="26">
        <v>2.5</v>
      </c>
      <c r="T430" s="26">
        <v>1.86</v>
      </c>
      <c r="U430" s="27">
        <f t="shared" si="194"/>
        <v>4.6500000000000004</v>
      </c>
      <c r="V430" s="28">
        <v>0</v>
      </c>
      <c r="W430" s="27">
        <f t="shared" si="195"/>
        <v>4.6500000000000004</v>
      </c>
      <c r="X430" s="29">
        <f t="shared" si="196"/>
        <v>8.1999999999999993</v>
      </c>
      <c r="Y430" s="29">
        <f t="shared" si="196"/>
        <v>6.1007999999999996</v>
      </c>
      <c r="Z430" s="29">
        <f t="shared" si="181"/>
        <v>50.026559999999996</v>
      </c>
    </row>
    <row r="431" spans="1:26" x14ac:dyDescent="0.25">
      <c r="A431" s="25">
        <f t="shared" si="189"/>
        <v>429</v>
      </c>
      <c r="B431" s="25" t="s">
        <v>42</v>
      </c>
      <c r="C431" s="4" t="s">
        <v>31</v>
      </c>
      <c r="D431" s="25" t="s">
        <v>235</v>
      </c>
      <c r="E431" s="25" t="s">
        <v>203</v>
      </c>
      <c r="F431" s="25" t="s">
        <v>246</v>
      </c>
      <c r="G431" s="25" t="s">
        <v>204</v>
      </c>
      <c r="H431" s="25" t="s">
        <v>197</v>
      </c>
      <c r="I431" s="25" t="str">
        <f t="shared" si="188"/>
        <v>Paid Middle</v>
      </c>
      <c r="J431" s="25" t="str">
        <f t="shared" si="179"/>
        <v>PM</v>
      </c>
      <c r="K431" s="25" t="s">
        <v>3</v>
      </c>
      <c r="L431" s="25" t="s">
        <v>8</v>
      </c>
      <c r="M431" s="25" t="str">
        <f t="shared" si="191"/>
        <v>Kiosk Large</v>
      </c>
      <c r="N431" s="25" t="str">
        <f t="shared" si="180"/>
        <v>KL</v>
      </c>
      <c r="O431" s="25" t="s">
        <v>189</v>
      </c>
      <c r="P431" s="25" t="s">
        <v>196</v>
      </c>
      <c r="Q431" s="4" t="str">
        <f t="shared" si="192"/>
        <v>L7-MT-CC-PM-KL-1AtoD</v>
      </c>
      <c r="R431" s="4" t="str">
        <f t="shared" si="193"/>
        <v>PM-KL-1AtoD</v>
      </c>
      <c r="S431" s="26">
        <v>2.5</v>
      </c>
      <c r="T431" s="26">
        <f>1.86*4</f>
        <v>7.44</v>
      </c>
      <c r="U431" s="27">
        <f t="shared" si="194"/>
        <v>18.600000000000001</v>
      </c>
      <c r="V431" s="28">
        <v>0</v>
      </c>
      <c r="W431" s="27">
        <f t="shared" si="195"/>
        <v>18.600000000000001</v>
      </c>
      <c r="X431" s="29">
        <f t="shared" si="196"/>
        <v>8.1999999999999993</v>
      </c>
      <c r="Y431" s="29">
        <f t="shared" si="196"/>
        <v>24.403199999999998</v>
      </c>
      <c r="Z431" s="29">
        <f t="shared" si="181"/>
        <v>200.10623999999999</v>
      </c>
    </row>
    <row r="432" spans="1:26" x14ac:dyDescent="0.25">
      <c r="A432" s="25">
        <f t="shared" si="189"/>
        <v>430</v>
      </c>
      <c r="B432" s="25" t="s">
        <v>42</v>
      </c>
      <c r="C432" s="4" t="s">
        <v>31</v>
      </c>
      <c r="D432" s="25" t="s">
        <v>235</v>
      </c>
      <c r="E432" s="25" t="s">
        <v>203</v>
      </c>
      <c r="F432" s="25" t="s">
        <v>246</v>
      </c>
      <c r="G432" s="25" t="s">
        <v>204</v>
      </c>
      <c r="H432" s="25" t="s">
        <v>197</v>
      </c>
      <c r="I432" s="25" t="str">
        <f t="shared" si="188"/>
        <v>Paid Middle</v>
      </c>
      <c r="J432" s="25" t="str">
        <f t="shared" si="179"/>
        <v>PM</v>
      </c>
      <c r="K432" s="25" t="s">
        <v>3</v>
      </c>
      <c r="L432" s="25" t="s">
        <v>8</v>
      </c>
      <c r="M432" s="25" t="str">
        <f t="shared" si="191"/>
        <v>Kiosk Large</v>
      </c>
      <c r="N432" s="25" t="str">
        <f t="shared" si="180"/>
        <v>KL</v>
      </c>
      <c r="O432" s="25" t="s">
        <v>189</v>
      </c>
      <c r="P432" s="25" t="s">
        <v>209</v>
      </c>
      <c r="Q432" s="4" t="str">
        <f t="shared" si="192"/>
        <v>L7-MT-CC-PM-KL-4A</v>
      </c>
      <c r="R432" s="4" t="str">
        <f t="shared" si="193"/>
        <v>PM-KL-4A</v>
      </c>
      <c r="S432" s="26">
        <v>2.5</v>
      </c>
      <c r="T432" s="26">
        <v>3.72</v>
      </c>
      <c r="U432" s="27">
        <f t="shared" si="194"/>
        <v>9.3000000000000007</v>
      </c>
      <c r="V432" s="28">
        <v>0</v>
      </c>
      <c r="W432" s="27">
        <f t="shared" si="195"/>
        <v>9.3000000000000007</v>
      </c>
      <c r="X432" s="29">
        <f t="shared" si="196"/>
        <v>8.1999999999999993</v>
      </c>
      <c r="Y432" s="29">
        <f t="shared" si="196"/>
        <v>12.201599999999999</v>
      </c>
      <c r="Z432" s="29">
        <f t="shared" si="181"/>
        <v>100.05311999999999</v>
      </c>
    </row>
    <row r="433" spans="1:26" x14ac:dyDescent="0.25">
      <c r="A433" s="25">
        <f t="shared" si="189"/>
        <v>431</v>
      </c>
      <c r="B433" s="25" t="s">
        <v>42</v>
      </c>
      <c r="C433" s="4" t="s">
        <v>31</v>
      </c>
      <c r="D433" s="25" t="s">
        <v>235</v>
      </c>
      <c r="E433" s="25" t="s">
        <v>203</v>
      </c>
      <c r="F433" s="25" t="s">
        <v>246</v>
      </c>
      <c r="G433" s="25" t="s">
        <v>204</v>
      </c>
      <c r="H433" s="25" t="s">
        <v>197</v>
      </c>
      <c r="I433" s="25" t="str">
        <f t="shared" si="188"/>
        <v>Paid Middle</v>
      </c>
      <c r="J433" s="25" t="str">
        <f t="shared" si="179"/>
        <v>PM</v>
      </c>
      <c r="K433" s="25" t="s">
        <v>3</v>
      </c>
      <c r="L433" s="25" t="s">
        <v>8</v>
      </c>
      <c r="M433" s="25" t="str">
        <f t="shared" si="191"/>
        <v>Kiosk Large</v>
      </c>
      <c r="N433" s="25" t="str">
        <f t="shared" si="180"/>
        <v>KL</v>
      </c>
      <c r="O433" s="25" t="s">
        <v>189</v>
      </c>
      <c r="P433" s="25" t="s">
        <v>210</v>
      </c>
      <c r="Q433" s="4" t="str">
        <f t="shared" si="192"/>
        <v>L7-MT-CC-PM-KL-4B</v>
      </c>
      <c r="R433" s="4" t="str">
        <f t="shared" si="193"/>
        <v>PM-KL-4B</v>
      </c>
      <c r="S433" s="26">
        <v>2.5</v>
      </c>
      <c r="T433" s="26">
        <v>3.72</v>
      </c>
      <c r="U433" s="27">
        <f t="shared" si="194"/>
        <v>9.3000000000000007</v>
      </c>
      <c r="V433" s="28">
        <v>0</v>
      </c>
      <c r="W433" s="27">
        <f t="shared" si="195"/>
        <v>9.3000000000000007</v>
      </c>
      <c r="X433" s="29">
        <f t="shared" si="196"/>
        <v>8.1999999999999993</v>
      </c>
      <c r="Y433" s="29">
        <f t="shared" si="196"/>
        <v>12.201599999999999</v>
      </c>
      <c r="Z433" s="29">
        <f t="shared" si="181"/>
        <v>100.05311999999999</v>
      </c>
    </row>
    <row r="434" spans="1:26" x14ac:dyDescent="0.25">
      <c r="A434" s="25">
        <f t="shared" si="189"/>
        <v>432</v>
      </c>
      <c r="B434" s="25" t="s">
        <v>42</v>
      </c>
      <c r="C434" s="4" t="s">
        <v>31</v>
      </c>
      <c r="D434" s="25" t="s">
        <v>235</v>
      </c>
      <c r="E434" s="25" t="s">
        <v>203</v>
      </c>
      <c r="F434" s="25" t="s">
        <v>246</v>
      </c>
      <c r="G434" s="25" t="s">
        <v>204</v>
      </c>
      <c r="H434" s="25" t="s">
        <v>197</v>
      </c>
      <c r="I434" s="25" t="str">
        <f t="shared" si="188"/>
        <v>Paid Middle</v>
      </c>
      <c r="J434" s="25" t="str">
        <f t="shared" si="179"/>
        <v>PM</v>
      </c>
      <c r="K434" s="25" t="s">
        <v>3</v>
      </c>
      <c r="L434" s="25" t="s">
        <v>8</v>
      </c>
      <c r="M434" s="25" t="str">
        <f t="shared" si="191"/>
        <v>Kiosk Large</v>
      </c>
      <c r="N434" s="25" t="str">
        <f t="shared" si="180"/>
        <v>KL</v>
      </c>
      <c r="O434" s="25" t="s">
        <v>192</v>
      </c>
      <c r="P434" s="25" t="s">
        <v>211</v>
      </c>
      <c r="Q434" s="4" t="str">
        <f t="shared" si="192"/>
        <v>L7-MT-CC-PM-KL-4A+B</v>
      </c>
      <c r="R434" s="4" t="str">
        <f t="shared" si="193"/>
        <v>PM-KL-4A+B</v>
      </c>
      <c r="S434" s="26">
        <v>2.5</v>
      </c>
      <c r="T434" s="26">
        <f>3.72*2</f>
        <v>7.44</v>
      </c>
      <c r="U434" s="27">
        <f t="shared" si="194"/>
        <v>18.600000000000001</v>
      </c>
      <c r="V434" s="28">
        <v>0</v>
      </c>
      <c r="W434" s="27">
        <f t="shared" si="195"/>
        <v>18.600000000000001</v>
      </c>
      <c r="X434" s="29">
        <f t="shared" si="196"/>
        <v>8.1999999999999993</v>
      </c>
      <c r="Y434" s="29">
        <f t="shared" si="196"/>
        <v>24.403199999999998</v>
      </c>
      <c r="Z434" s="29">
        <f t="shared" si="181"/>
        <v>200.10623999999999</v>
      </c>
    </row>
    <row r="435" spans="1:26" x14ac:dyDescent="0.25">
      <c r="A435" s="19">
        <f t="shared" si="189"/>
        <v>433</v>
      </c>
      <c r="B435" s="19" t="s">
        <v>42</v>
      </c>
      <c r="C435" s="20" t="s">
        <v>31</v>
      </c>
      <c r="D435" s="19" t="s">
        <v>235</v>
      </c>
      <c r="E435" s="19" t="s">
        <v>203</v>
      </c>
      <c r="F435" s="19" t="s">
        <v>246</v>
      </c>
      <c r="G435" s="19" t="s">
        <v>187</v>
      </c>
      <c r="H435" s="19" t="s">
        <v>198</v>
      </c>
      <c r="I435" s="19" t="str">
        <f t="shared" si="188"/>
        <v>Unpaid South</v>
      </c>
      <c r="J435" s="19" t="str">
        <f t="shared" ref="J435:J498" si="197">LEFT(G435,1)&amp;LEFT(H435,1)</f>
        <v>US</v>
      </c>
      <c r="K435" s="19" t="s">
        <v>3</v>
      </c>
      <c r="L435" s="19" t="s">
        <v>8</v>
      </c>
      <c r="M435" s="19" t="str">
        <f t="shared" si="191"/>
        <v>Kiosk Large</v>
      </c>
      <c r="N435" s="19" t="str">
        <f t="shared" ref="N435:N498" si="198">LEFT(K435,1)&amp;LEFT(L435,1)</f>
        <v>KL</v>
      </c>
      <c r="O435" s="19" t="s">
        <v>189</v>
      </c>
      <c r="P435" s="19" t="s">
        <v>190</v>
      </c>
      <c r="Q435" s="20" t="str">
        <f t="shared" si="192"/>
        <v>L7-MT-CC-US-KL-1A</v>
      </c>
      <c r="R435" s="20" t="str">
        <f t="shared" si="193"/>
        <v>US-KL-1A</v>
      </c>
      <c r="S435" s="21">
        <v>2</v>
      </c>
      <c r="T435" s="21">
        <v>3</v>
      </c>
      <c r="U435" s="22">
        <f t="shared" si="194"/>
        <v>6</v>
      </c>
      <c r="V435" s="23">
        <v>0</v>
      </c>
      <c r="W435" s="22">
        <f t="shared" si="195"/>
        <v>6</v>
      </c>
      <c r="X435" s="24">
        <f t="shared" si="196"/>
        <v>6.56</v>
      </c>
      <c r="Y435" s="24">
        <f t="shared" si="196"/>
        <v>9.84</v>
      </c>
      <c r="Z435" s="24">
        <f t="shared" ref="Z435:Z498" si="199">W435*Z$1</f>
        <v>64.550399999999996</v>
      </c>
    </row>
    <row r="436" spans="1:26" x14ac:dyDescent="0.25">
      <c r="A436" s="19">
        <f t="shared" si="189"/>
        <v>434</v>
      </c>
      <c r="B436" s="19" t="s">
        <v>42</v>
      </c>
      <c r="C436" s="20" t="s">
        <v>31</v>
      </c>
      <c r="D436" s="19" t="s">
        <v>235</v>
      </c>
      <c r="E436" s="19" t="s">
        <v>203</v>
      </c>
      <c r="F436" s="19" t="s">
        <v>246</v>
      </c>
      <c r="G436" s="19" t="s">
        <v>187</v>
      </c>
      <c r="H436" s="19" t="s">
        <v>198</v>
      </c>
      <c r="I436" s="19" t="str">
        <f t="shared" si="188"/>
        <v>Unpaid South</v>
      </c>
      <c r="J436" s="19" t="str">
        <f t="shared" si="197"/>
        <v>US</v>
      </c>
      <c r="K436" s="19" t="s">
        <v>3</v>
      </c>
      <c r="L436" s="19" t="s">
        <v>8</v>
      </c>
      <c r="M436" s="19" t="str">
        <f t="shared" si="191"/>
        <v>Kiosk Large</v>
      </c>
      <c r="N436" s="19" t="str">
        <f t="shared" si="198"/>
        <v>KL</v>
      </c>
      <c r="O436" s="19" t="s">
        <v>189</v>
      </c>
      <c r="P436" s="19" t="s">
        <v>191</v>
      </c>
      <c r="Q436" s="20" t="str">
        <f t="shared" si="192"/>
        <v>L7-MT-CC-US-KL-1B</v>
      </c>
      <c r="R436" s="20" t="str">
        <f t="shared" si="193"/>
        <v>US-KL-1B</v>
      </c>
      <c r="S436" s="21">
        <v>2</v>
      </c>
      <c r="T436" s="21">
        <v>3</v>
      </c>
      <c r="U436" s="22">
        <f t="shared" si="194"/>
        <v>6</v>
      </c>
      <c r="V436" s="23">
        <v>0</v>
      </c>
      <c r="W436" s="22">
        <f t="shared" si="195"/>
        <v>6</v>
      </c>
      <c r="X436" s="24">
        <f t="shared" si="196"/>
        <v>6.56</v>
      </c>
      <c r="Y436" s="24">
        <f t="shared" si="196"/>
        <v>9.84</v>
      </c>
      <c r="Z436" s="24">
        <f t="shared" si="199"/>
        <v>64.550399999999996</v>
      </c>
    </row>
    <row r="437" spans="1:26" x14ac:dyDescent="0.25">
      <c r="A437" s="19">
        <f t="shared" si="189"/>
        <v>435</v>
      </c>
      <c r="B437" s="19" t="s">
        <v>42</v>
      </c>
      <c r="C437" s="20" t="s">
        <v>31</v>
      </c>
      <c r="D437" s="19" t="s">
        <v>235</v>
      </c>
      <c r="E437" s="19" t="s">
        <v>203</v>
      </c>
      <c r="F437" s="19" t="s">
        <v>246</v>
      </c>
      <c r="G437" s="19" t="s">
        <v>187</v>
      </c>
      <c r="H437" s="19" t="s">
        <v>198</v>
      </c>
      <c r="I437" s="19" t="str">
        <f t="shared" si="188"/>
        <v>Unpaid South</v>
      </c>
      <c r="J437" s="19" t="str">
        <f t="shared" si="197"/>
        <v>US</v>
      </c>
      <c r="K437" s="19" t="s">
        <v>3</v>
      </c>
      <c r="L437" s="19" t="s">
        <v>8</v>
      </c>
      <c r="M437" s="19" t="str">
        <f t="shared" si="191"/>
        <v>Kiosk Large</v>
      </c>
      <c r="N437" s="19" t="str">
        <f t="shared" si="198"/>
        <v>KL</v>
      </c>
      <c r="O437" s="19" t="s">
        <v>192</v>
      </c>
      <c r="P437" s="19" t="s">
        <v>193</v>
      </c>
      <c r="Q437" s="20" t="str">
        <f t="shared" si="192"/>
        <v>L7-MT-CC-US-KL-1A+B</v>
      </c>
      <c r="R437" s="20" t="str">
        <f t="shared" si="193"/>
        <v>US-KL-1A+B</v>
      </c>
      <c r="S437" s="21">
        <v>2</v>
      </c>
      <c r="T437" s="21">
        <f>3*2</f>
        <v>6</v>
      </c>
      <c r="U437" s="22">
        <f t="shared" si="194"/>
        <v>12</v>
      </c>
      <c r="V437" s="23">
        <v>0</v>
      </c>
      <c r="W437" s="22">
        <f t="shared" si="195"/>
        <v>12</v>
      </c>
      <c r="X437" s="24">
        <f t="shared" si="196"/>
        <v>6.56</v>
      </c>
      <c r="Y437" s="24">
        <f t="shared" si="196"/>
        <v>19.68</v>
      </c>
      <c r="Z437" s="24">
        <f t="shared" si="199"/>
        <v>129.10079999999999</v>
      </c>
    </row>
    <row r="438" spans="1:26" x14ac:dyDescent="0.25">
      <c r="A438" s="19">
        <f t="shared" si="189"/>
        <v>436</v>
      </c>
      <c r="B438" s="19" t="s">
        <v>42</v>
      </c>
      <c r="C438" s="20" t="s">
        <v>31</v>
      </c>
      <c r="D438" s="19" t="s">
        <v>235</v>
      </c>
      <c r="E438" s="19" t="s">
        <v>203</v>
      </c>
      <c r="F438" s="19" t="s">
        <v>246</v>
      </c>
      <c r="G438" s="19" t="s">
        <v>187</v>
      </c>
      <c r="H438" s="19" t="s">
        <v>198</v>
      </c>
      <c r="I438" s="19" t="str">
        <f t="shared" si="188"/>
        <v>Unpaid South</v>
      </c>
      <c r="J438" s="19" t="str">
        <f t="shared" si="197"/>
        <v>US</v>
      </c>
      <c r="K438" s="19" t="s">
        <v>3</v>
      </c>
      <c r="L438" s="19" t="s">
        <v>6</v>
      </c>
      <c r="M438" s="19" t="str">
        <f t="shared" si="191"/>
        <v>Kiosk Small</v>
      </c>
      <c r="N438" s="19" t="str">
        <f t="shared" si="198"/>
        <v>KS</v>
      </c>
      <c r="O438" s="19" t="s">
        <v>189</v>
      </c>
      <c r="P438" s="19" t="s">
        <v>190</v>
      </c>
      <c r="Q438" s="20" t="str">
        <f t="shared" si="192"/>
        <v>L7-MT-CC-US-KS-1A</v>
      </c>
      <c r="R438" s="20" t="str">
        <f t="shared" si="193"/>
        <v>US-KS-1A</v>
      </c>
      <c r="S438" s="21">
        <v>1.5</v>
      </c>
      <c r="T438" s="21">
        <v>1.6</v>
      </c>
      <c r="U438" s="22">
        <f t="shared" si="194"/>
        <v>2.4000000000000004</v>
      </c>
      <c r="V438" s="23">
        <v>0</v>
      </c>
      <c r="W438" s="22">
        <f t="shared" si="195"/>
        <v>2.4000000000000004</v>
      </c>
      <c r="X438" s="24">
        <f t="shared" si="196"/>
        <v>4.92</v>
      </c>
      <c r="Y438" s="24">
        <f t="shared" si="196"/>
        <v>5.2480000000000002</v>
      </c>
      <c r="Z438" s="24">
        <f t="shared" si="199"/>
        <v>25.820159999999998</v>
      </c>
    </row>
    <row r="439" spans="1:26" x14ac:dyDescent="0.25">
      <c r="A439" s="19">
        <f t="shared" si="189"/>
        <v>437</v>
      </c>
      <c r="B439" s="19" t="s">
        <v>42</v>
      </c>
      <c r="C439" s="20" t="s">
        <v>31</v>
      </c>
      <c r="D439" s="19" t="s">
        <v>235</v>
      </c>
      <c r="E439" s="19" t="s">
        <v>203</v>
      </c>
      <c r="F439" s="19" t="s">
        <v>246</v>
      </c>
      <c r="G439" s="19" t="s">
        <v>187</v>
      </c>
      <c r="H439" s="19" t="s">
        <v>198</v>
      </c>
      <c r="I439" s="19" t="str">
        <f t="shared" si="188"/>
        <v>Unpaid South</v>
      </c>
      <c r="J439" s="19" t="str">
        <f t="shared" si="197"/>
        <v>US</v>
      </c>
      <c r="K439" s="19" t="s">
        <v>3</v>
      </c>
      <c r="L439" s="19" t="s">
        <v>6</v>
      </c>
      <c r="M439" s="19" t="str">
        <f t="shared" si="191"/>
        <v>Kiosk Small</v>
      </c>
      <c r="N439" s="19" t="str">
        <f t="shared" si="198"/>
        <v>KS</v>
      </c>
      <c r="O439" s="19" t="s">
        <v>189</v>
      </c>
      <c r="P439" s="19" t="s">
        <v>191</v>
      </c>
      <c r="Q439" s="20" t="str">
        <f t="shared" si="192"/>
        <v>L7-MT-CC-US-KS-1B</v>
      </c>
      <c r="R439" s="20" t="str">
        <f t="shared" si="193"/>
        <v>US-KS-1B</v>
      </c>
      <c r="S439" s="21">
        <v>1.5</v>
      </c>
      <c r="T439" s="21">
        <v>1.6</v>
      </c>
      <c r="U439" s="22">
        <f t="shared" si="194"/>
        <v>2.4000000000000004</v>
      </c>
      <c r="V439" s="23">
        <v>0</v>
      </c>
      <c r="W439" s="22">
        <f t="shared" si="195"/>
        <v>2.4000000000000004</v>
      </c>
      <c r="X439" s="24">
        <f t="shared" si="196"/>
        <v>4.92</v>
      </c>
      <c r="Y439" s="24">
        <f t="shared" si="196"/>
        <v>5.2480000000000002</v>
      </c>
      <c r="Z439" s="24">
        <f t="shared" si="199"/>
        <v>25.820159999999998</v>
      </c>
    </row>
    <row r="440" spans="1:26" x14ac:dyDescent="0.25">
      <c r="A440" s="19">
        <f t="shared" si="189"/>
        <v>438</v>
      </c>
      <c r="B440" s="19" t="s">
        <v>42</v>
      </c>
      <c r="C440" s="20" t="s">
        <v>31</v>
      </c>
      <c r="D440" s="19" t="s">
        <v>235</v>
      </c>
      <c r="E440" s="19" t="s">
        <v>203</v>
      </c>
      <c r="F440" s="19" t="s">
        <v>246</v>
      </c>
      <c r="G440" s="19" t="s">
        <v>187</v>
      </c>
      <c r="H440" s="19" t="s">
        <v>198</v>
      </c>
      <c r="I440" s="19" t="str">
        <f t="shared" si="188"/>
        <v>Unpaid South</v>
      </c>
      <c r="J440" s="19" t="str">
        <f t="shared" si="197"/>
        <v>US</v>
      </c>
      <c r="K440" s="19" t="s">
        <v>3</v>
      </c>
      <c r="L440" s="19" t="s">
        <v>9</v>
      </c>
      <c r="M440" s="19" t="str">
        <f t="shared" si="191"/>
        <v>Kiosk Medium</v>
      </c>
      <c r="N440" s="19" t="str">
        <f t="shared" si="198"/>
        <v>KM</v>
      </c>
      <c r="O440" s="19" t="s">
        <v>192</v>
      </c>
      <c r="P440" s="19" t="s">
        <v>193</v>
      </c>
      <c r="Q440" s="20" t="str">
        <f t="shared" si="192"/>
        <v>L7-MT-CC-US-KM-1A+B</v>
      </c>
      <c r="R440" s="20" t="str">
        <f t="shared" si="193"/>
        <v>US-KM-1A+B</v>
      </c>
      <c r="S440" s="21">
        <v>1.5</v>
      </c>
      <c r="T440" s="21">
        <f>1.6*2</f>
        <v>3.2</v>
      </c>
      <c r="U440" s="22">
        <f t="shared" si="194"/>
        <v>4.8000000000000007</v>
      </c>
      <c r="V440" s="23">
        <v>0</v>
      </c>
      <c r="W440" s="22">
        <f t="shared" si="195"/>
        <v>4.8000000000000007</v>
      </c>
      <c r="X440" s="24">
        <f t="shared" si="196"/>
        <v>4.92</v>
      </c>
      <c r="Y440" s="24">
        <f t="shared" si="196"/>
        <v>10.496</v>
      </c>
      <c r="Z440" s="24">
        <f t="shared" si="199"/>
        <v>51.640319999999996</v>
      </c>
    </row>
    <row r="441" spans="1:26" x14ac:dyDescent="0.25">
      <c r="A441" s="1">
        <f t="shared" si="189"/>
        <v>439</v>
      </c>
      <c r="S441" s="41"/>
      <c r="T441" s="41"/>
      <c r="V441" s="18"/>
    </row>
    <row r="442" spans="1:26" x14ac:dyDescent="0.25">
      <c r="A442" s="19">
        <f t="shared" si="189"/>
        <v>440</v>
      </c>
      <c r="B442" s="19" t="s">
        <v>42</v>
      </c>
      <c r="C442" s="20" t="s">
        <v>38</v>
      </c>
      <c r="D442" s="19" t="s">
        <v>236</v>
      </c>
      <c r="E442" s="19" t="s">
        <v>203</v>
      </c>
      <c r="F442" s="19" t="s">
        <v>246</v>
      </c>
      <c r="G442" s="19" t="s">
        <v>187</v>
      </c>
      <c r="H442" s="19" t="s">
        <v>188</v>
      </c>
      <c r="I442" s="19" t="str">
        <f t="shared" si="188"/>
        <v>Unpaid North</v>
      </c>
      <c r="J442" s="19" t="str">
        <f t="shared" si="197"/>
        <v>UN</v>
      </c>
      <c r="K442" s="19" t="s">
        <v>3</v>
      </c>
      <c r="L442" s="19" t="s">
        <v>8</v>
      </c>
      <c r="M442" s="19" t="str">
        <f t="shared" ref="M442:M467" si="200">K442&amp;" "&amp;L442</f>
        <v>Kiosk Large</v>
      </c>
      <c r="N442" s="19" t="str">
        <f t="shared" si="198"/>
        <v>KL</v>
      </c>
      <c r="O442" s="19" t="s">
        <v>189</v>
      </c>
      <c r="P442" s="19">
        <v>1</v>
      </c>
      <c r="Q442" s="20" t="str">
        <f t="shared" ref="Q442:Q467" si="201">B442&amp;"-"&amp;D442&amp;"-"&amp;F442&amp;"-"&amp;J442&amp;"-"&amp;N442&amp;"-"&amp;P442</f>
        <v>L7-PO-CC-UN-KL-1</v>
      </c>
      <c r="R442" s="20" t="str">
        <f t="shared" ref="R442:R467" si="202">J442&amp;"-"&amp;N442&amp;"-"&amp;P442</f>
        <v>UN-KL-1</v>
      </c>
      <c r="S442" s="21">
        <v>2</v>
      </c>
      <c r="T442" s="21">
        <v>3</v>
      </c>
      <c r="U442" s="22">
        <f t="shared" ref="U442:U467" si="203">S442*T442</f>
        <v>6</v>
      </c>
      <c r="V442" s="23">
        <v>0</v>
      </c>
      <c r="W442" s="22">
        <f t="shared" ref="W442:W467" si="204">U442-V442</f>
        <v>6</v>
      </c>
      <c r="X442" s="24">
        <f t="shared" ref="X442:Y467" si="205">S442*X$1</f>
        <v>6.56</v>
      </c>
      <c r="Y442" s="24">
        <f t="shared" si="205"/>
        <v>9.84</v>
      </c>
      <c r="Z442" s="24">
        <f t="shared" si="199"/>
        <v>64.550399999999996</v>
      </c>
    </row>
    <row r="443" spans="1:26" x14ac:dyDescent="0.25">
      <c r="A443" s="19">
        <f t="shared" si="189"/>
        <v>441</v>
      </c>
      <c r="B443" s="19" t="s">
        <v>42</v>
      </c>
      <c r="C443" s="20" t="s">
        <v>38</v>
      </c>
      <c r="D443" s="19" t="s">
        <v>236</v>
      </c>
      <c r="E443" s="19" t="s">
        <v>203</v>
      </c>
      <c r="F443" s="19" t="s">
        <v>246</v>
      </c>
      <c r="G443" s="19" t="s">
        <v>187</v>
      </c>
      <c r="H443" s="19" t="s">
        <v>188</v>
      </c>
      <c r="I443" s="19" t="str">
        <f t="shared" si="188"/>
        <v>Unpaid North</v>
      </c>
      <c r="J443" s="19" t="str">
        <f t="shared" si="197"/>
        <v>UN</v>
      </c>
      <c r="K443" s="19" t="s">
        <v>3</v>
      </c>
      <c r="L443" s="19" t="s">
        <v>8</v>
      </c>
      <c r="M443" s="19" t="str">
        <f t="shared" si="200"/>
        <v>Kiosk Large</v>
      </c>
      <c r="N443" s="19" t="str">
        <f t="shared" si="198"/>
        <v>KL</v>
      </c>
      <c r="O443" s="19" t="s">
        <v>189</v>
      </c>
      <c r="P443" s="19">
        <v>2</v>
      </c>
      <c r="Q443" s="20" t="str">
        <f t="shared" si="201"/>
        <v>L7-PO-CC-UN-KL-2</v>
      </c>
      <c r="R443" s="20" t="str">
        <f t="shared" si="202"/>
        <v>UN-KL-2</v>
      </c>
      <c r="S443" s="21">
        <v>1.95</v>
      </c>
      <c r="T443" s="21">
        <v>3</v>
      </c>
      <c r="U443" s="22">
        <f t="shared" si="203"/>
        <v>5.85</v>
      </c>
      <c r="V443" s="23">
        <v>0</v>
      </c>
      <c r="W443" s="22">
        <f t="shared" si="204"/>
        <v>5.85</v>
      </c>
      <c r="X443" s="24">
        <f t="shared" si="205"/>
        <v>6.3959999999999999</v>
      </c>
      <c r="Y443" s="24">
        <f t="shared" si="205"/>
        <v>9.84</v>
      </c>
      <c r="Z443" s="24">
        <f t="shared" si="199"/>
        <v>62.936639999999983</v>
      </c>
    </row>
    <row r="444" spans="1:26" x14ac:dyDescent="0.25">
      <c r="A444" s="19">
        <f t="shared" si="189"/>
        <v>442</v>
      </c>
      <c r="B444" s="19" t="s">
        <v>42</v>
      </c>
      <c r="C444" s="20" t="s">
        <v>38</v>
      </c>
      <c r="D444" s="19" t="s">
        <v>236</v>
      </c>
      <c r="E444" s="19" t="s">
        <v>203</v>
      </c>
      <c r="F444" s="19" t="s">
        <v>246</v>
      </c>
      <c r="G444" s="19" t="s">
        <v>187</v>
      </c>
      <c r="H444" s="19" t="s">
        <v>188</v>
      </c>
      <c r="I444" s="19" t="str">
        <f t="shared" si="188"/>
        <v>Unpaid North</v>
      </c>
      <c r="J444" s="19" t="str">
        <f t="shared" si="197"/>
        <v>UN</v>
      </c>
      <c r="K444" s="19" t="s">
        <v>3</v>
      </c>
      <c r="L444" s="19" t="s">
        <v>6</v>
      </c>
      <c r="M444" s="19" t="str">
        <f t="shared" si="200"/>
        <v>Kiosk Small</v>
      </c>
      <c r="N444" s="19" t="str">
        <f t="shared" si="198"/>
        <v>KS</v>
      </c>
      <c r="O444" s="19" t="s">
        <v>189</v>
      </c>
      <c r="P444" s="19">
        <v>1</v>
      </c>
      <c r="Q444" s="20" t="str">
        <f t="shared" si="201"/>
        <v>L7-PO-CC-UN-KS-1</v>
      </c>
      <c r="R444" s="20" t="str">
        <f t="shared" si="202"/>
        <v>UN-KS-1</v>
      </c>
      <c r="S444" s="21">
        <v>1.5</v>
      </c>
      <c r="T444" s="21">
        <v>1.6</v>
      </c>
      <c r="U444" s="22">
        <f t="shared" si="203"/>
        <v>2.4000000000000004</v>
      </c>
      <c r="V444" s="23">
        <v>0</v>
      </c>
      <c r="W444" s="22">
        <f t="shared" si="204"/>
        <v>2.4000000000000004</v>
      </c>
      <c r="X444" s="24">
        <f t="shared" si="205"/>
        <v>4.92</v>
      </c>
      <c r="Y444" s="24">
        <f t="shared" si="205"/>
        <v>5.2480000000000002</v>
      </c>
      <c r="Z444" s="24">
        <f t="shared" si="199"/>
        <v>25.820159999999998</v>
      </c>
    </row>
    <row r="445" spans="1:26" x14ac:dyDescent="0.25">
      <c r="A445" s="19">
        <f t="shared" si="189"/>
        <v>443</v>
      </c>
      <c r="B445" s="19" t="s">
        <v>42</v>
      </c>
      <c r="C445" s="20" t="s">
        <v>38</v>
      </c>
      <c r="D445" s="19" t="s">
        <v>236</v>
      </c>
      <c r="E445" s="19" t="s">
        <v>203</v>
      </c>
      <c r="F445" s="19" t="s">
        <v>246</v>
      </c>
      <c r="G445" s="19" t="s">
        <v>187</v>
      </c>
      <c r="H445" s="19" t="s">
        <v>188</v>
      </c>
      <c r="I445" s="19" t="str">
        <f t="shared" si="188"/>
        <v>Unpaid North</v>
      </c>
      <c r="J445" s="19" t="str">
        <f t="shared" si="197"/>
        <v>UN</v>
      </c>
      <c r="K445" s="19" t="s">
        <v>3</v>
      </c>
      <c r="L445" s="19" t="s">
        <v>6</v>
      </c>
      <c r="M445" s="19" t="str">
        <f t="shared" si="200"/>
        <v>Kiosk Small</v>
      </c>
      <c r="N445" s="19" t="str">
        <f t="shared" si="198"/>
        <v>KS</v>
      </c>
      <c r="O445" s="19" t="s">
        <v>189</v>
      </c>
      <c r="P445" s="19">
        <v>2</v>
      </c>
      <c r="Q445" s="20" t="str">
        <f t="shared" si="201"/>
        <v>L7-PO-CC-UN-KS-2</v>
      </c>
      <c r="R445" s="20" t="str">
        <f t="shared" si="202"/>
        <v>UN-KS-2</v>
      </c>
      <c r="S445" s="21">
        <v>1.5</v>
      </c>
      <c r="T445" s="21">
        <v>1.6</v>
      </c>
      <c r="U445" s="22">
        <f t="shared" si="203"/>
        <v>2.4000000000000004</v>
      </c>
      <c r="V445" s="23">
        <v>0</v>
      </c>
      <c r="W445" s="22">
        <f t="shared" si="204"/>
        <v>2.4000000000000004</v>
      </c>
      <c r="X445" s="24">
        <f t="shared" si="205"/>
        <v>4.92</v>
      </c>
      <c r="Y445" s="24">
        <f t="shared" si="205"/>
        <v>5.2480000000000002</v>
      </c>
      <c r="Z445" s="24">
        <f t="shared" si="199"/>
        <v>25.820159999999998</v>
      </c>
    </row>
    <row r="446" spans="1:26" x14ac:dyDescent="0.25">
      <c r="A446" s="25">
        <f t="shared" si="189"/>
        <v>444</v>
      </c>
      <c r="B446" s="25" t="s">
        <v>42</v>
      </c>
      <c r="C446" s="4" t="s">
        <v>38</v>
      </c>
      <c r="D446" s="25" t="s">
        <v>236</v>
      </c>
      <c r="E446" s="25" t="s">
        <v>203</v>
      </c>
      <c r="F446" s="25" t="s">
        <v>246</v>
      </c>
      <c r="G446" s="25" t="s">
        <v>204</v>
      </c>
      <c r="H446" s="25" t="s">
        <v>197</v>
      </c>
      <c r="I446" s="25" t="str">
        <f t="shared" si="188"/>
        <v>Paid Middle</v>
      </c>
      <c r="J446" s="25" t="str">
        <f t="shared" si="197"/>
        <v>PM</v>
      </c>
      <c r="K446" s="25" t="s">
        <v>3</v>
      </c>
      <c r="L446" s="25" t="s">
        <v>8</v>
      </c>
      <c r="M446" s="25" t="str">
        <f t="shared" si="200"/>
        <v>Kiosk Large</v>
      </c>
      <c r="N446" s="25" t="str">
        <f t="shared" si="198"/>
        <v>KL</v>
      </c>
      <c r="O446" s="25" t="s">
        <v>189</v>
      </c>
      <c r="P446" s="25" t="s">
        <v>190</v>
      </c>
      <c r="Q446" s="4" t="str">
        <f t="shared" si="201"/>
        <v>L7-PO-CC-PM-KL-1A</v>
      </c>
      <c r="R446" s="4" t="str">
        <f t="shared" si="202"/>
        <v>PM-KL-1A</v>
      </c>
      <c r="S446" s="26">
        <v>2.5</v>
      </c>
      <c r="T446" s="26">
        <v>3.72</v>
      </c>
      <c r="U446" s="27">
        <f t="shared" si="203"/>
        <v>9.3000000000000007</v>
      </c>
      <c r="V446" s="28">
        <v>0</v>
      </c>
      <c r="W446" s="27">
        <f t="shared" si="204"/>
        <v>9.3000000000000007</v>
      </c>
      <c r="X446" s="29">
        <f t="shared" si="205"/>
        <v>8.1999999999999993</v>
      </c>
      <c r="Y446" s="29">
        <f t="shared" si="205"/>
        <v>12.201599999999999</v>
      </c>
      <c r="Z446" s="29">
        <f t="shared" si="199"/>
        <v>100.05311999999999</v>
      </c>
    </row>
    <row r="447" spans="1:26" x14ac:dyDescent="0.25">
      <c r="A447" s="25">
        <f t="shared" si="189"/>
        <v>445</v>
      </c>
      <c r="B447" s="25" t="s">
        <v>42</v>
      </c>
      <c r="C447" s="4" t="s">
        <v>38</v>
      </c>
      <c r="D447" s="25" t="s">
        <v>236</v>
      </c>
      <c r="E447" s="25" t="s">
        <v>203</v>
      </c>
      <c r="F447" s="25" t="s">
        <v>246</v>
      </c>
      <c r="G447" s="25" t="s">
        <v>204</v>
      </c>
      <c r="H447" s="25" t="s">
        <v>197</v>
      </c>
      <c r="I447" s="25" t="str">
        <f t="shared" si="188"/>
        <v>Paid Middle</v>
      </c>
      <c r="J447" s="25" t="str">
        <f t="shared" si="197"/>
        <v>PM</v>
      </c>
      <c r="K447" s="25" t="s">
        <v>3</v>
      </c>
      <c r="L447" s="25" t="s">
        <v>8</v>
      </c>
      <c r="M447" s="25" t="str">
        <f t="shared" si="200"/>
        <v>Kiosk Large</v>
      </c>
      <c r="N447" s="25" t="str">
        <f t="shared" si="198"/>
        <v>KL</v>
      </c>
      <c r="O447" s="25" t="s">
        <v>189</v>
      </c>
      <c r="P447" s="25" t="s">
        <v>191</v>
      </c>
      <c r="Q447" s="4" t="str">
        <f t="shared" si="201"/>
        <v>L7-PO-CC-PM-KL-1B</v>
      </c>
      <c r="R447" s="4" t="str">
        <f t="shared" si="202"/>
        <v>PM-KL-1B</v>
      </c>
      <c r="S447" s="26">
        <v>2.5</v>
      </c>
      <c r="T447" s="26">
        <v>3.72</v>
      </c>
      <c r="U447" s="27">
        <f t="shared" si="203"/>
        <v>9.3000000000000007</v>
      </c>
      <c r="V447" s="28">
        <v>0</v>
      </c>
      <c r="W447" s="27">
        <f t="shared" si="204"/>
        <v>9.3000000000000007</v>
      </c>
      <c r="X447" s="29">
        <f t="shared" si="205"/>
        <v>8.1999999999999993</v>
      </c>
      <c r="Y447" s="29">
        <f t="shared" si="205"/>
        <v>12.201599999999999</v>
      </c>
      <c r="Z447" s="29">
        <f t="shared" si="199"/>
        <v>100.05311999999999</v>
      </c>
    </row>
    <row r="448" spans="1:26" x14ac:dyDescent="0.25">
      <c r="A448" s="25">
        <f t="shared" si="189"/>
        <v>446</v>
      </c>
      <c r="B448" s="25" t="s">
        <v>42</v>
      </c>
      <c r="C448" s="4" t="s">
        <v>38</v>
      </c>
      <c r="D448" s="25" t="s">
        <v>236</v>
      </c>
      <c r="E448" s="25" t="s">
        <v>203</v>
      </c>
      <c r="F448" s="25" t="s">
        <v>246</v>
      </c>
      <c r="G448" s="25" t="s">
        <v>204</v>
      </c>
      <c r="H448" s="25" t="s">
        <v>197</v>
      </c>
      <c r="I448" s="25" t="str">
        <f t="shared" si="188"/>
        <v>Paid Middle</v>
      </c>
      <c r="J448" s="25" t="str">
        <f t="shared" si="197"/>
        <v>PM</v>
      </c>
      <c r="K448" s="25" t="s">
        <v>3</v>
      </c>
      <c r="L448" s="25" t="s">
        <v>8</v>
      </c>
      <c r="M448" s="25" t="str">
        <f t="shared" si="200"/>
        <v>Kiosk Large</v>
      </c>
      <c r="N448" s="25" t="str">
        <f t="shared" si="198"/>
        <v>KL</v>
      </c>
      <c r="O448" s="25" t="s">
        <v>192</v>
      </c>
      <c r="P448" s="25" t="s">
        <v>193</v>
      </c>
      <c r="Q448" s="4" t="str">
        <f t="shared" si="201"/>
        <v>L7-PO-CC-PM-KL-1A+B</v>
      </c>
      <c r="R448" s="4" t="str">
        <f t="shared" si="202"/>
        <v>PM-KL-1A+B</v>
      </c>
      <c r="S448" s="26">
        <v>2.5</v>
      </c>
      <c r="T448" s="26">
        <f>3.72*2</f>
        <v>7.44</v>
      </c>
      <c r="U448" s="27">
        <f t="shared" si="203"/>
        <v>18.600000000000001</v>
      </c>
      <c r="V448" s="28">
        <v>0</v>
      </c>
      <c r="W448" s="27">
        <f t="shared" si="204"/>
        <v>18.600000000000001</v>
      </c>
      <c r="X448" s="29">
        <f t="shared" si="205"/>
        <v>8.1999999999999993</v>
      </c>
      <c r="Y448" s="29">
        <f t="shared" si="205"/>
        <v>24.403199999999998</v>
      </c>
      <c r="Z448" s="29">
        <f t="shared" si="199"/>
        <v>200.10623999999999</v>
      </c>
    </row>
    <row r="449" spans="1:26" x14ac:dyDescent="0.25">
      <c r="A449" s="25">
        <f t="shared" si="189"/>
        <v>447</v>
      </c>
      <c r="B449" s="25" t="s">
        <v>42</v>
      </c>
      <c r="C449" s="4" t="s">
        <v>38</v>
      </c>
      <c r="D449" s="25" t="s">
        <v>236</v>
      </c>
      <c r="E449" s="25" t="s">
        <v>203</v>
      </c>
      <c r="F449" s="25" t="s">
        <v>246</v>
      </c>
      <c r="G449" s="25" t="s">
        <v>204</v>
      </c>
      <c r="H449" s="25" t="s">
        <v>197</v>
      </c>
      <c r="I449" s="25" t="str">
        <f t="shared" si="188"/>
        <v>Paid Middle</v>
      </c>
      <c r="J449" s="25" t="str">
        <f t="shared" si="197"/>
        <v>PM</v>
      </c>
      <c r="K449" s="25" t="s">
        <v>3</v>
      </c>
      <c r="L449" s="25" t="s">
        <v>8</v>
      </c>
      <c r="M449" s="25" t="str">
        <f t="shared" si="200"/>
        <v>Kiosk Large</v>
      </c>
      <c r="N449" s="25" t="str">
        <f t="shared" si="198"/>
        <v>KL</v>
      </c>
      <c r="O449" s="25" t="s">
        <v>189</v>
      </c>
      <c r="P449" s="25" t="s">
        <v>199</v>
      </c>
      <c r="Q449" s="4" t="str">
        <f t="shared" si="201"/>
        <v>L7-PO-CC-PM-KL-2A</v>
      </c>
      <c r="R449" s="4" t="str">
        <f t="shared" si="202"/>
        <v>PM-KL-2A</v>
      </c>
      <c r="S449" s="26">
        <v>2.5</v>
      </c>
      <c r="T449" s="26">
        <v>3.72</v>
      </c>
      <c r="U449" s="27">
        <f t="shared" si="203"/>
        <v>9.3000000000000007</v>
      </c>
      <c r="V449" s="28">
        <v>0</v>
      </c>
      <c r="W449" s="27">
        <f t="shared" si="204"/>
        <v>9.3000000000000007</v>
      </c>
      <c r="X449" s="29">
        <f t="shared" si="205"/>
        <v>8.1999999999999993</v>
      </c>
      <c r="Y449" s="29">
        <f t="shared" si="205"/>
        <v>12.201599999999999</v>
      </c>
      <c r="Z449" s="29">
        <f t="shared" si="199"/>
        <v>100.05311999999999</v>
      </c>
    </row>
    <row r="450" spans="1:26" x14ac:dyDescent="0.25">
      <c r="A450" s="25">
        <f t="shared" si="189"/>
        <v>448</v>
      </c>
      <c r="B450" s="25" t="s">
        <v>42</v>
      </c>
      <c r="C450" s="4" t="s">
        <v>38</v>
      </c>
      <c r="D450" s="25" t="s">
        <v>236</v>
      </c>
      <c r="E450" s="25" t="s">
        <v>203</v>
      </c>
      <c r="F450" s="25" t="s">
        <v>246</v>
      </c>
      <c r="G450" s="25" t="s">
        <v>204</v>
      </c>
      <c r="H450" s="25" t="s">
        <v>197</v>
      </c>
      <c r="I450" s="25" t="str">
        <f t="shared" si="188"/>
        <v>Paid Middle</v>
      </c>
      <c r="J450" s="25" t="str">
        <f t="shared" si="197"/>
        <v>PM</v>
      </c>
      <c r="K450" s="25" t="s">
        <v>3</v>
      </c>
      <c r="L450" s="25" t="s">
        <v>8</v>
      </c>
      <c r="M450" s="25" t="str">
        <f t="shared" si="200"/>
        <v>Kiosk Large</v>
      </c>
      <c r="N450" s="25" t="str">
        <f t="shared" si="198"/>
        <v>KL</v>
      </c>
      <c r="O450" s="25" t="s">
        <v>189</v>
      </c>
      <c r="P450" s="25" t="s">
        <v>200</v>
      </c>
      <c r="Q450" s="4" t="str">
        <f t="shared" si="201"/>
        <v>L7-PO-CC-PM-KL-2B</v>
      </c>
      <c r="R450" s="4" t="str">
        <f t="shared" si="202"/>
        <v>PM-KL-2B</v>
      </c>
      <c r="S450" s="26">
        <v>2.5</v>
      </c>
      <c r="T450" s="26">
        <v>3.72</v>
      </c>
      <c r="U450" s="27">
        <f t="shared" si="203"/>
        <v>9.3000000000000007</v>
      </c>
      <c r="V450" s="28">
        <v>0</v>
      </c>
      <c r="W450" s="27">
        <f t="shared" si="204"/>
        <v>9.3000000000000007</v>
      </c>
      <c r="X450" s="29">
        <f t="shared" si="205"/>
        <v>8.1999999999999993</v>
      </c>
      <c r="Y450" s="29">
        <f t="shared" si="205"/>
        <v>12.201599999999999</v>
      </c>
      <c r="Z450" s="29">
        <f t="shared" si="199"/>
        <v>100.05311999999999</v>
      </c>
    </row>
    <row r="451" spans="1:26" x14ac:dyDescent="0.25">
      <c r="A451" s="25">
        <f t="shared" si="189"/>
        <v>449</v>
      </c>
      <c r="B451" s="25" t="s">
        <v>42</v>
      </c>
      <c r="C451" s="4" t="s">
        <v>38</v>
      </c>
      <c r="D451" s="25" t="s">
        <v>236</v>
      </c>
      <c r="E451" s="25" t="s">
        <v>203</v>
      </c>
      <c r="F451" s="25" t="s">
        <v>246</v>
      </c>
      <c r="G451" s="25" t="s">
        <v>204</v>
      </c>
      <c r="H451" s="25" t="s">
        <v>197</v>
      </c>
      <c r="I451" s="25" t="str">
        <f t="shared" si="188"/>
        <v>Paid Middle</v>
      </c>
      <c r="J451" s="25" t="str">
        <f t="shared" si="197"/>
        <v>PM</v>
      </c>
      <c r="K451" s="25" t="s">
        <v>3</v>
      </c>
      <c r="L451" s="25" t="s">
        <v>8</v>
      </c>
      <c r="M451" s="25" t="str">
        <f t="shared" si="200"/>
        <v>Kiosk Large</v>
      </c>
      <c r="N451" s="25" t="str">
        <f t="shared" si="198"/>
        <v>KL</v>
      </c>
      <c r="O451" s="25" t="s">
        <v>192</v>
      </c>
      <c r="P451" s="25" t="s">
        <v>201</v>
      </c>
      <c r="Q451" s="4" t="str">
        <f t="shared" si="201"/>
        <v>L7-PO-CC-PM-KL-2A+B</v>
      </c>
      <c r="R451" s="4" t="str">
        <f t="shared" si="202"/>
        <v>PM-KL-2A+B</v>
      </c>
      <c r="S451" s="26">
        <v>2.5</v>
      </c>
      <c r="T451" s="26">
        <f>3.72*2</f>
        <v>7.44</v>
      </c>
      <c r="U451" s="27">
        <f t="shared" si="203"/>
        <v>18.600000000000001</v>
      </c>
      <c r="V451" s="28">
        <v>0</v>
      </c>
      <c r="W451" s="27">
        <f t="shared" si="204"/>
        <v>18.600000000000001</v>
      </c>
      <c r="X451" s="29">
        <f t="shared" si="205"/>
        <v>8.1999999999999993</v>
      </c>
      <c r="Y451" s="29">
        <f t="shared" si="205"/>
        <v>24.403199999999998</v>
      </c>
      <c r="Z451" s="29">
        <f t="shared" si="199"/>
        <v>200.10623999999999</v>
      </c>
    </row>
    <row r="452" spans="1:26" x14ac:dyDescent="0.25">
      <c r="A452" s="25">
        <f t="shared" si="189"/>
        <v>450</v>
      </c>
      <c r="B452" s="25" t="s">
        <v>42</v>
      </c>
      <c r="C452" s="4" t="s">
        <v>38</v>
      </c>
      <c r="D452" s="25" t="s">
        <v>236</v>
      </c>
      <c r="E452" s="25" t="s">
        <v>203</v>
      </c>
      <c r="F452" s="25" t="s">
        <v>246</v>
      </c>
      <c r="G452" s="25" t="s">
        <v>204</v>
      </c>
      <c r="H452" s="25" t="s">
        <v>197</v>
      </c>
      <c r="I452" s="25" t="str">
        <f t="shared" si="188"/>
        <v>Paid Middle</v>
      </c>
      <c r="J452" s="25" t="str">
        <f t="shared" si="197"/>
        <v>PM</v>
      </c>
      <c r="K452" s="25" t="s">
        <v>3</v>
      </c>
      <c r="L452" s="25" t="s">
        <v>8</v>
      </c>
      <c r="M452" s="25" t="str">
        <f t="shared" si="200"/>
        <v>Kiosk Large</v>
      </c>
      <c r="N452" s="25" t="str">
        <f t="shared" si="198"/>
        <v>KL</v>
      </c>
      <c r="O452" s="25" t="s">
        <v>189</v>
      </c>
      <c r="P452" s="25" t="s">
        <v>205</v>
      </c>
      <c r="Q452" s="4" t="str">
        <f t="shared" si="201"/>
        <v>L7-PO-CC-PM-KL-3A</v>
      </c>
      <c r="R452" s="4" t="str">
        <f t="shared" si="202"/>
        <v>PM-KL-3A</v>
      </c>
      <c r="S452" s="26">
        <v>2.5</v>
      </c>
      <c r="T452" s="26">
        <v>3.72</v>
      </c>
      <c r="U452" s="27">
        <f t="shared" si="203"/>
        <v>9.3000000000000007</v>
      </c>
      <c r="V452" s="28">
        <v>0</v>
      </c>
      <c r="W452" s="27">
        <f t="shared" si="204"/>
        <v>9.3000000000000007</v>
      </c>
      <c r="X452" s="29">
        <f t="shared" si="205"/>
        <v>8.1999999999999993</v>
      </c>
      <c r="Y452" s="29">
        <f t="shared" si="205"/>
        <v>12.201599999999999</v>
      </c>
      <c r="Z452" s="29">
        <f t="shared" si="199"/>
        <v>100.05311999999999</v>
      </c>
    </row>
    <row r="453" spans="1:26" x14ac:dyDescent="0.25">
      <c r="A453" s="25">
        <f t="shared" si="189"/>
        <v>451</v>
      </c>
      <c r="B453" s="25" t="s">
        <v>42</v>
      </c>
      <c r="C453" s="4" t="s">
        <v>38</v>
      </c>
      <c r="D453" s="25" t="s">
        <v>236</v>
      </c>
      <c r="E453" s="25" t="s">
        <v>203</v>
      </c>
      <c r="F453" s="25" t="s">
        <v>246</v>
      </c>
      <c r="G453" s="25" t="s">
        <v>204</v>
      </c>
      <c r="H453" s="25" t="s">
        <v>197</v>
      </c>
      <c r="I453" s="25" t="str">
        <f t="shared" si="188"/>
        <v>Paid Middle</v>
      </c>
      <c r="J453" s="25" t="str">
        <f t="shared" si="197"/>
        <v>PM</v>
      </c>
      <c r="K453" s="25" t="s">
        <v>3</v>
      </c>
      <c r="L453" s="25" t="s">
        <v>8</v>
      </c>
      <c r="M453" s="25" t="str">
        <f t="shared" si="200"/>
        <v>Kiosk Large</v>
      </c>
      <c r="N453" s="25" t="str">
        <f t="shared" si="198"/>
        <v>KL</v>
      </c>
      <c r="O453" s="25" t="s">
        <v>189</v>
      </c>
      <c r="P453" s="25" t="s">
        <v>206</v>
      </c>
      <c r="Q453" s="4" t="str">
        <f t="shared" si="201"/>
        <v>L7-PO-CC-PM-KL-3B</v>
      </c>
      <c r="R453" s="4" t="str">
        <f t="shared" si="202"/>
        <v>PM-KL-3B</v>
      </c>
      <c r="S453" s="26">
        <v>2.5</v>
      </c>
      <c r="T453" s="26">
        <v>3.72</v>
      </c>
      <c r="U453" s="27">
        <f t="shared" si="203"/>
        <v>9.3000000000000007</v>
      </c>
      <c r="V453" s="28">
        <v>0</v>
      </c>
      <c r="W453" s="27">
        <f t="shared" si="204"/>
        <v>9.3000000000000007</v>
      </c>
      <c r="X453" s="29">
        <f t="shared" si="205"/>
        <v>8.1999999999999993</v>
      </c>
      <c r="Y453" s="29">
        <f t="shared" si="205"/>
        <v>12.201599999999999</v>
      </c>
      <c r="Z453" s="29">
        <f t="shared" si="199"/>
        <v>100.05311999999999</v>
      </c>
    </row>
    <row r="454" spans="1:26" x14ac:dyDescent="0.25">
      <c r="A454" s="25">
        <f t="shared" si="189"/>
        <v>452</v>
      </c>
      <c r="B454" s="25" t="s">
        <v>42</v>
      </c>
      <c r="C454" s="4" t="s">
        <v>38</v>
      </c>
      <c r="D454" s="25" t="s">
        <v>236</v>
      </c>
      <c r="E454" s="25" t="s">
        <v>203</v>
      </c>
      <c r="F454" s="25" t="s">
        <v>246</v>
      </c>
      <c r="G454" s="25" t="s">
        <v>204</v>
      </c>
      <c r="H454" s="25" t="s">
        <v>197</v>
      </c>
      <c r="I454" s="25" t="str">
        <f t="shared" si="188"/>
        <v>Paid Middle</v>
      </c>
      <c r="J454" s="25" t="str">
        <f t="shared" si="197"/>
        <v>PM</v>
      </c>
      <c r="K454" s="25" t="s">
        <v>3</v>
      </c>
      <c r="L454" s="25" t="s">
        <v>8</v>
      </c>
      <c r="M454" s="25" t="str">
        <f t="shared" si="200"/>
        <v>Kiosk Large</v>
      </c>
      <c r="N454" s="25" t="str">
        <f t="shared" si="198"/>
        <v>KL</v>
      </c>
      <c r="O454" s="25" t="s">
        <v>192</v>
      </c>
      <c r="P454" s="25" t="s">
        <v>208</v>
      </c>
      <c r="Q454" s="4" t="str">
        <f t="shared" si="201"/>
        <v>L7-PO-CC-PM-KL-3A+B</v>
      </c>
      <c r="R454" s="4" t="str">
        <f t="shared" si="202"/>
        <v>PM-KL-3A+B</v>
      </c>
      <c r="S454" s="26">
        <v>2.5</v>
      </c>
      <c r="T454" s="26">
        <f>3.72*2</f>
        <v>7.44</v>
      </c>
      <c r="U454" s="27">
        <f t="shared" si="203"/>
        <v>18.600000000000001</v>
      </c>
      <c r="V454" s="28">
        <v>0</v>
      </c>
      <c r="W454" s="27">
        <f t="shared" si="204"/>
        <v>18.600000000000001</v>
      </c>
      <c r="X454" s="29">
        <f t="shared" si="205"/>
        <v>8.1999999999999993</v>
      </c>
      <c r="Y454" s="29">
        <f t="shared" si="205"/>
        <v>24.403199999999998</v>
      </c>
      <c r="Z454" s="29">
        <f t="shared" si="199"/>
        <v>200.10623999999999</v>
      </c>
    </row>
    <row r="455" spans="1:26" x14ac:dyDescent="0.25">
      <c r="A455" s="25">
        <f t="shared" si="189"/>
        <v>453</v>
      </c>
      <c r="B455" s="25" t="s">
        <v>42</v>
      </c>
      <c r="C455" s="4" t="s">
        <v>38</v>
      </c>
      <c r="D455" s="25" t="s">
        <v>236</v>
      </c>
      <c r="E455" s="25" t="s">
        <v>203</v>
      </c>
      <c r="F455" s="25" t="s">
        <v>246</v>
      </c>
      <c r="G455" s="25" t="s">
        <v>204</v>
      </c>
      <c r="H455" s="25" t="s">
        <v>197</v>
      </c>
      <c r="I455" s="25" t="str">
        <f t="shared" si="188"/>
        <v>Paid Middle</v>
      </c>
      <c r="J455" s="25" t="str">
        <f t="shared" si="197"/>
        <v>PM</v>
      </c>
      <c r="K455" s="25" t="s">
        <v>3</v>
      </c>
      <c r="L455" s="25" t="s">
        <v>9</v>
      </c>
      <c r="M455" s="25" t="str">
        <f t="shared" si="200"/>
        <v>Kiosk Medium</v>
      </c>
      <c r="N455" s="25" t="str">
        <f t="shared" si="198"/>
        <v>KM</v>
      </c>
      <c r="O455" s="25" t="s">
        <v>189</v>
      </c>
      <c r="P455" s="25" t="s">
        <v>190</v>
      </c>
      <c r="Q455" s="4" t="str">
        <f t="shared" si="201"/>
        <v>L7-PO-CC-PM-KM-1A</v>
      </c>
      <c r="R455" s="4" t="str">
        <f t="shared" si="202"/>
        <v>PM-KM-1A</v>
      </c>
      <c r="S455" s="26">
        <v>2.5</v>
      </c>
      <c r="T455" s="26">
        <v>1.86</v>
      </c>
      <c r="U455" s="27">
        <f t="shared" si="203"/>
        <v>4.6500000000000004</v>
      </c>
      <c r="V455" s="28">
        <v>0</v>
      </c>
      <c r="W455" s="27">
        <f t="shared" si="204"/>
        <v>4.6500000000000004</v>
      </c>
      <c r="X455" s="29">
        <f t="shared" si="205"/>
        <v>8.1999999999999993</v>
      </c>
      <c r="Y455" s="29">
        <f t="shared" si="205"/>
        <v>6.1007999999999996</v>
      </c>
      <c r="Z455" s="29">
        <f t="shared" si="199"/>
        <v>50.026559999999996</v>
      </c>
    </row>
    <row r="456" spans="1:26" x14ac:dyDescent="0.25">
      <c r="A456" s="25">
        <f t="shared" si="189"/>
        <v>454</v>
      </c>
      <c r="B456" s="25" t="s">
        <v>42</v>
      </c>
      <c r="C456" s="4" t="s">
        <v>38</v>
      </c>
      <c r="D456" s="25" t="s">
        <v>236</v>
      </c>
      <c r="E456" s="25" t="s">
        <v>203</v>
      </c>
      <c r="F456" s="25" t="s">
        <v>246</v>
      </c>
      <c r="G456" s="25" t="s">
        <v>204</v>
      </c>
      <c r="H456" s="25" t="s">
        <v>197</v>
      </c>
      <c r="I456" s="25" t="str">
        <f t="shared" si="188"/>
        <v>Paid Middle</v>
      </c>
      <c r="J456" s="25" t="str">
        <f t="shared" si="197"/>
        <v>PM</v>
      </c>
      <c r="K456" s="25" t="s">
        <v>3</v>
      </c>
      <c r="L456" s="25" t="s">
        <v>9</v>
      </c>
      <c r="M456" s="25" t="str">
        <f t="shared" si="200"/>
        <v>Kiosk Medium</v>
      </c>
      <c r="N456" s="25" t="str">
        <f t="shared" si="198"/>
        <v>KM</v>
      </c>
      <c r="O456" s="25" t="s">
        <v>189</v>
      </c>
      <c r="P456" s="25" t="s">
        <v>191</v>
      </c>
      <c r="Q456" s="4" t="str">
        <f t="shared" si="201"/>
        <v>L7-PO-CC-PM-KM-1B</v>
      </c>
      <c r="R456" s="4" t="str">
        <f t="shared" si="202"/>
        <v>PM-KM-1B</v>
      </c>
      <c r="S456" s="26">
        <v>2.5</v>
      </c>
      <c r="T456" s="26">
        <v>1.86</v>
      </c>
      <c r="U456" s="27">
        <f t="shared" si="203"/>
        <v>4.6500000000000004</v>
      </c>
      <c r="V456" s="28">
        <v>0</v>
      </c>
      <c r="W456" s="27">
        <f t="shared" si="204"/>
        <v>4.6500000000000004</v>
      </c>
      <c r="X456" s="29">
        <f t="shared" si="205"/>
        <v>8.1999999999999993</v>
      </c>
      <c r="Y456" s="29">
        <f t="shared" si="205"/>
        <v>6.1007999999999996</v>
      </c>
      <c r="Z456" s="29">
        <f t="shared" si="199"/>
        <v>50.026559999999996</v>
      </c>
    </row>
    <row r="457" spans="1:26" x14ac:dyDescent="0.25">
      <c r="A457" s="25">
        <f t="shared" si="189"/>
        <v>455</v>
      </c>
      <c r="B457" s="25" t="s">
        <v>42</v>
      </c>
      <c r="C457" s="4" t="s">
        <v>38</v>
      </c>
      <c r="D457" s="25" t="s">
        <v>236</v>
      </c>
      <c r="E457" s="25" t="s">
        <v>203</v>
      </c>
      <c r="F457" s="25" t="s">
        <v>246</v>
      </c>
      <c r="G457" s="25" t="s">
        <v>204</v>
      </c>
      <c r="H457" s="25" t="s">
        <v>197</v>
      </c>
      <c r="I457" s="25" t="str">
        <f t="shared" si="188"/>
        <v>Paid Middle</v>
      </c>
      <c r="J457" s="25" t="str">
        <f t="shared" si="197"/>
        <v>PM</v>
      </c>
      <c r="K457" s="25" t="s">
        <v>3</v>
      </c>
      <c r="L457" s="25" t="s">
        <v>9</v>
      </c>
      <c r="M457" s="25" t="str">
        <f t="shared" si="200"/>
        <v>Kiosk Medium</v>
      </c>
      <c r="N457" s="25" t="str">
        <f t="shared" si="198"/>
        <v>KM</v>
      </c>
      <c r="O457" s="25" t="s">
        <v>189</v>
      </c>
      <c r="P457" s="25" t="s">
        <v>194</v>
      </c>
      <c r="Q457" s="4" t="str">
        <f t="shared" si="201"/>
        <v>L7-PO-CC-PM-KM-1C</v>
      </c>
      <c r="R457" s="4" t="str">
        <f t="shared" si="202"/>
        <v>PM-KM-1C</v>
      </c>
      <c r="S457" s="26">
        <v>2.5</v>
      </c>
      <c r="T457" s="26">
        <v>1.86</v>
      </c>
      <c r="U457" s="27">
        <f t="shared" si="203"/>
        <v>4.6500000000000004</v>
      </c>
      <c r="V457" s="28">
        <v>0</v>
      </c>
      <c r="W457" s="27">
        <f t="shared" si="204"/>
        <v>4.6500000000000004</v>
      </c>
      <c r="X457" s="29">
        <f t="shared" si="205"/>
        <v>8.1999999999999993</v>
      </c>
      <c r="Y457" s="29">
        <f t="shared" si="205"/>
        <v>6.1007999999999996</v>
      </c>
      <c r="Z457" s="29">
        <f t="shared" si="199"/>
        <v>50.026559999999996</v>
      </c>
    </row>
    <row r="458" spans="1:26" x14ac:dyDescent="0.25">
      <c r="A458" s="25">
        <f t="shared" si="189"/>
        <v>456</v>
      </c>
      <c r="B458" s="25" t="s">
        <v>42</v>
      </c>
      <c r="C458" s="4" t="s">
        <v>38</v>
      </c>
      <c r="D458" s="25" t="s">
        <v>236</v>
      </c>
      <c r="E458" s="25" t="s">
        <v>203</v>
      </c>
      <c r="F458" s="25" t="s">
        <v>246</v>
      </c>
      <c r="G458" s="25" t="s">
        <v>204</v>
      </c>
      <c r="H458" s="25" t="s">
        <v>197</v>
      </c>
      <c r="I458" s="25" t="str">
        <f t="shared" si="188"/>
        <v>Paid Middle</v>
      </c>
      <c r="J458" s="25" t="str">
        <f t="shared" si="197"/>
        <v>PM</v>
      </c>
      <c r="K458" s="25" t="s">
        <v>3</v>
      </c>
      <c r="L458" s="25" t="s">
        <v>9</v>
      </c>
      <c r="M458" s="25" t="str">
        <f t="shared" si="200"/>
        <v>Kiosk Medium</v>
      </c>
      <c r="N458" s="25" t="str">
        <f t="shared" si="198"/>
        <v>KM</v>
      </c>
      <c r="O458" s="25" t="s">
        <v>189</v>
      </c>
      <c r="P458" s="25" t="s">
        <v>195</v>
      </c>
      <c r="Q458" s="4" t="str">
        <f t="shared" si="201"/>
        <v>L7-PO-CC-PM-KM-1D</v>
      </c>
      <c r="R458" s="4" t="str">
        <f t="shared" si="202"/>
        <v>PM-KM-1D</v>
      </c>
      <c r="S458" s="26">
        <v>2.5</v>
      </c>
      <c r="T458" s="26">
        <v>1.86</v>
      </c>
      <c r="U458" s="27">
        <f t="shared" si="203"/>
        <v>4.6500000000000004</v>
      </c>
      <c r="V458" s="28">
        <v>0</v>
      </c>
      <c r="W458" s="27">
        <f t="shared" si="204"/>
        <v>4.6500000000000004</v>
      </c>
      <c r="X458" s="29">
        <f t="shared" si="205"/>
        <v>8.1999999999999993</v>
      </c>
      <c r="Y458" s="29">
        <f t="shared" si="205"/>
        <v>6.1007999999999996</v>
      </c>
      <c r="Z458" s="29">
        <f t="shared" si="199"/>
        <v>50.026559999999996</v>
      </c>
    </row>
    <row r="459" spans="1:26" x14ac:dyDescent="0.25">
      <c r="A459" s="25">
        <f t="shared" si="189"/>
        <v>457</v>
      </c>
      <c r="B459" s="25" t="s">
        <v>42</v>
      </c>
      <c r="C459" s="4" t="s">
        <v>38</v>
      </c>
      <c r="D459" s="25" t="s">
        <v>236</v>
      </c>
      <c r="E459" s="25" t="s">
        <v>203</v>
      </c>
      <c r="F459" s="25" t="s">
        <v>246</v>
      </c>
      <c r="G459" s="25" t="s">
        <v>204</v>
      </c>
      <c r="H459" s="25" t="s">
        <v>197</v>
      </c>
      <c r="I459" s="25" t="str">
        <f t="shared" ref="I459:I522" si="206">G459&amp;" "&amp;H459</f>
        <v>Paid Middle</v>
      </c>
      <c r="J459" s="25" t="str">
        <f t="shared" si="197"/>
        <v>PM</v>
      </c>
      <c r="K459" s="25" t="s">
        <v>3</v>
      </c>
      <c r="L459" s="25" t="s">
        <v>8</v>
      </c>
      <c r="M459" s="25" t="str">
        <f t="shared" si="200"/>
        <v>Kiosk Large</v>
      </c>
      <c r="N459" s="25" t="str">
        <f t="shared" si="198"/>
        <v>KL</v>
      </c>
      <c r="O459" s="25" t="s">
        <v>189</v>
      </c>
      <c r="P459" s="25" t="s">
        <v>196</v>
      </c>
      <c r="Q459" s="4" t="str">
        <f t="shared" si="201"/>
        <v>L7-PO-CC-PM-KL-1AtoD</v>
      </c>
      <c r="R459" s="4" t="str">
        <f t="shared" si="202"/>
        <v>PM-KL-1AtoD</v>
      </c>
      <c r="S459" s="26">
        <v>2.5</v>
      </c>
      <c r="T459" s="26">
        <f>1.86*4</f>
        <v>7.44</v>
      </c>
      <c r="U459" s="27">
        <f t="shared" si="203"/>
        <v>18.600000000000001</v>
      </c>
      <c r="V459" s="28">
        <v>0</v>
      </c>
      <c r="W459" s="27">
        <f t="shared" si="204"/>
        <v>18.600000000000001</v>
      </c>
      <c r="X459" s="29">
        <f t="shared" si="205"/>
        <v>8.1999999999999993</v>
      </c>
      <c r="Y459" s="29">
        <f t="shared" si="205"/>
        <v>24.403199999999998</v>
      </c>
      <c r="Z459" s="29">
        <f t="shared" si="199"/>
        <v>200.10623999999999</v>
      </c>
    </row>
    <row r="460" spans="1:26" x14ac:dyDescent="0.25">
      <c r="A460" s="25">
        <f t="shared" ref="A460:A523" si="207">A459+1</f>
        <v>458</v>
      </c>
      <c r="B460" s="25" t="s">
        <v>42</v>
      </c>
      <c r="C460" s="4" t="s">
        <v>38</v>
      </c>
      <c r="D460" s="25" t="s">
        <v>236</v>
      </c>
      <c r="E460" s="25" t="s">
        <v>203</v>
      </c>
      <c r="F460" s="25" t="s">
        <v>246</v>
      </c>
      <c r="G460" s="25" t="s">
        <v>204</v>
      </c>
      <c r="H460" s="25" t="s">
        <v>197</v>
      </c>
      <c r="I460" s="25" t="str">
        <f t="shared" si="206"/>
        <v>Paid Middle</v>
      </c>
      <c r="J460" s="25" t="str">
        <f t="shared" si="197"/>
        <v>PM</v>
      </c>
      <c r="K460" s="25" t="s">
        <v>3</v>
      </c>
      <c r="L460" s="25" t="s">
        <v>8</v>
      </c>
      <c r="M460" s="25" t="str">
        <f t="shared" si="200"/>
        <v>Kiosk Large</v>
      </c>
      <c r="N460" s="25" t="str">
        <f t="shared" si="198"/>
        <v>KL</v>
      </c>
      <c r="O460" s="25" t="s">
        <v>189</v>
      </c>
      <c r="P460" s="25" t="s">
        <v>209</v>
      </c>
      <c r="Q460" s="4" t="str">
        <f t="shared" si="201"/>
        <v>L7-PO-CC-PM-KL-4A</v>
      </c>
      <c r="R460" s="4" t="str">
        <f t="shared" si="202"/>
        <v>PM-KL-4A</v>
      </c>
      <c r="S460" s="26">
        <v>2.5</v>
      </c>
      <c r="T460" s="26">
        <v>3.72</v>
      </c>
      <c r="U460" s="27">
        <f t="shared" si="203"/>
        <v>9.3000000000000007</v>
      </c>
      <c r="V460" s="28">
        <v>0</v>
      </c>
      <c r="W460" s="27">
        <f t="shared" si="204"/>
        <v>9.3000000000000007</v>
      </c>
      <c r="X460" s="29">
        <f t="shared" si="205"/>
        <v>8.1999999999999993</v>
      </c>
      <c r="Y460" s="29">
        <f t="shared" si="205"/>
        <v>12.201599999999999</v>
      </c>
      <c r="Z460" s="29">
        <f t="shared" si="199"/>
        <v>100.05311999999999</v>
      </c>
    </row>
    <row r="461" spans="1:26" x14ac:dyDescent="0.25">
      <c r="A461" s="25">
        <f t="shared" si="207"/>
        <v>459</v>
      </c>
      <c r="B461" s="25" t="s">
        <v>42</v>
      </c>
      <c r="C461" s="4" t="s">
        <v>38</v>
      </c>
      <c r="D461" s="25" t="s">
        <v>236</v>
      </c>
      <c r="E461" s="25" t="s">
        <v>203</v>
      </c>
      <c r="F461" s="25" t="s">
        <v>246</v>
      </c>
      <c r="G461" s="25" t="s">
        <v>204</v>
      </c>
      <c r="H461" s="25" t="s">
        <v>197</v>
      </c>
      <c r="I461" s="25" t="str">
        <f t="shared" si="206"/>
        <v>Paid Middle</v>
      </c>
      <c r="J461" s="25" t="str">
        <f t="shared" si="197"/>
        <v>PM</v>
      </c>
      <c r="K461" s="25" t="s">
        <v>3</v>
      </c>
      <c r="L461" s="25" t="s">
        <v>8</v>
      </c>
      <c r="M461" s="25" t="str">
        <f t="shared" si="200"/>
        <v>Kiosk Large</v>
      </c>
      <c r="N461" s="25" t="str">
        <f t="shared" si="198"/>
        <v>KL</v>
      </c>
      <c r="O461" s="25" t="s">
        <v>189</v>
      </c>
      <c r="P461" s="25" t="s">
        <v>210</v>
      </c>
      <c r="Q461" s="4" t="str">
        <f t="shared" si="201"/>
        <v>L7-PO-CC-PM-KL-4B</v>
      </c>
      <c r="R461" s="4" t="str">
        <f t="shared" si="202"/>
        <v>PM-KL-4B</v>
      </c>
      <c r="S461" s="26">
        <v>2.5</v>
      </c>
      <c r="T461" s="26">
        <v>3.72</v>
      </c>
      <c r="U461" s="27">
        <f t="shared" si="203"/>
        <v>9.3000000000000007</v>
      </c>
      <c r="V461" s="28">
        <v>0</v>
      </c>
      <c r="W461" s="27">
        <f t="shared" si="204"/>
        <v>9.3000000000000007</v>
      </c>
      <c r="X461" s="29">
        <f t="shared" si="205"/>
        <v>8.1999999999999993</v>
      </c>
      <c r="Y461" s="29">
        <f t="shared" si="205"/>
        <v>12.201599999999999</v>
      </c>
      <c r="Z461" s="29">
        <f t="shared" si="199"/>
        <v>100.05311999999999</v>
      </c>
    </row>
    <row r="462" spans="1:26" x14ac:dyDescent="0.25">
      <c r="A462" s="25">
        <f t="shared" si="207"/>
        <v>460</v>
      </c>
      <c r="B462" s="25" t="s">
        <v>42</v>
      </c>
      <c r="C462" s="4" t="s">
        <v>38</v>
      </c>
      <c r="D462" s="25" t="s">
        <v>236</v>
      </c>
      <c r="E462" s="25" t="s">
        <v>203</v>
      </c>
      <c r="F462" s="25" t="s">
        <v>246</v>
      </c>
      <c r="G462" s="25" t="s">
        <v>204</v>
      </c>
      <c r="H462" s="25" t="s">
        <v>197</v>
      </c>
      <c r="I462" s="25" t="str">
        <f t="shared" si="206"/>
        <v>Paid Middle</v>
      </c>
      <c r="J462" s="25" t="str">
        <f t="shared" si="197"/>
        <v>PM</v>
      </c>
      <c r="K462" s="25" t="s">
        <v>3</v>
      </c>
      <c r="L462" s="25" t="s">
        <v>8</v>
      </c>
      <c r="M462" s="25" t="str">
        <f t="shared" si="200"/>
        <v>Kiosk Large</v>
      </c>
      <c r="N462" s="25" t="str">
        <f t="shared" si="198"/>
        <v>KL</v>
      </c>
      <c r="O462" s="25" t="s">
        <v>192</v>
      </c>
      <c r="P462" s="25" t="s">
        <v>211</v>
      </c>
      <c r="Q462" s="4" t="str">
        <f t="shared" si="201"/>
        <v>L7-PO-CC-PM-KL-4A+B</v>
      </c>
      <c r="R462" s="4" t="str">
        <f t="shared" si="202"/>
        <v>PM-KL-4A+B</v>
      </c>
      <c r="S462" s="26">
        <v>2.5</v>
      </c>
      <c r="T462" s="26">
        <f>3.72*2</f>
        <v>7.44</v>
      </c>
      <c r="U462" s="27">
        <f t="shared" si="203"/>
        <v>18.600000000000001</v>
      </c>
      <c r="V462" s="28">
        <v>0</v>
      </c>
      <c r="W462" s="27">
        <f t="shared" si="204"/>
        <v>18.600000000000001</v>
      </c>
      <c r="X462" s="29">
        <f t="shared" si="205"/>
        <v>8.1999999999999993</v>
      </c>
      <c r="Y462" s="29">
        <f t="shared" si="205"/>
        <v>24.403199999999998</v>
      </c>
      <c r="Z462" s="29">
        <f t="shared" si="199"/>
        <v>200.10623999999999</v>
      </c>
    </row>
    <row r="463" spans="1:26" x14ac:dyDescent="0.25">
      <c r="A463" s="25">
        <f t="shared" si="207"/>
        <v>461</v>
      </c>
      <c r="B463" s="25" t="s">
        <v>42</v>
      </c>
      <c r="C463" s="4" t="s">
        <v>38</v>
      </c>
      <c r="D463" s="25" t="s">
        <v>236</v>
      </c>
      <c r="E463" s="25" t="s">
        <v>203</v>
      </c>
      <c r="F463" s="25" t="s">
        <v>246</v>
      </c>
      <c r="G463" s="25" t="s">
        <v>204</v>
      </c>
      <c r="H463" s="25" t="s">
        <v>197</v>
      </c>
      <c r="I463" s="25" t="str">
        <f t="shared" si="206"/>
        <v>Paid Middle</v>
      </c>
      <c r="J463" s="25" t="str">
        <f t="shared" si="197"/>
        <v>PM</v>
      </c>
      <c r="K463" s="25" t="s">
        <v>3</v>
      </c>
      <c r="L463" s="25" t="s">
        <v>8</v>
      </c>
      <c r="M463" s="25" t="str">
        <f t="shared" si="200"/>
        <v>Kiosk Large</v>
      </c>
      <c r="N463" s="25" t="str">
        <f t="shared" si="198"/>
        <v>KL</v>
      </c>
      <c r="O463" s="25" t="s">
        <v>192</v>
      </c>
      <c r="P463" s="25">
        <v>5</v>
      </c>
      <c r="Q463" s="4" t="str">
        <f t="shared" si="201"/>
        <v>L7-PO-CC-PM-KL-5</v>
      </c>
      <c r="R463" s="4" t="str">
        <f t="shared" si="202"/>
        <v>PM-KL-5</v>
      </c>
      <c r="S463" s="26">
        <v>2</v>
      </c>
      <c r="T463" s="26">
        <v>3</v>
      </c>
      <c r="U463" s="27">
        <f t="shared" si="203"/>
        <v>6</v>
      </c>
      <c r="V463" s="28">
        <v>0</v>
      </c>
      <c r="W463" s="27">
        <f t="shared" si="204"/>
        <v>6</v>
      </c>
      <c r="X463" s="29">
        <f t="shared" si="205"/>
        <v>6.56</v>
      </c>
      <c r="Y463" s="29">
        <f t="shared" si="205"/>
        <v>9.84</v>
      </c>
      <c r="Z463" s="29">
        <f t="shared" si="199"/>
        <v>64.550399999999996</v>
      </c>
    </row>
    <row r="464" spans="1:26" x14ac:dyDescent="0.25">
      <c r="A464" s="19">
        <f t="shared" si="207"/>
        <v>462</v>
      </c>
      <c r="B464" s="19" t="s">
        <v>42</v>
      </c>
      <c r="C464" s="20" t="s">
        <v>38</v>
      </c>
      <c r="D464" s="19" t="s">
        <v>236</v>
      </c>
      <c r="E464" s="19" t="s">
        <v>203</v>
      </c>
      <c r="F464" s="19" t="s">
        <v>246</v>
      </c>
      <c r="G464" s="19" t="s">
        <v>187</v>
      </c>
      <c r="H464" s="19" t="s">
        <v>198</v>
      </c>
      <c r="I464" s="19" t="str">
        <f t="shared" si="206"/>
        <v>Unpaid South</v>
      </c>
      <c r="J464" s="19" t="str">
        <f t="shared" si="197"/>
        <v>US</v>
      </c>
      <c r="K464" s="19" t="s">
        <v>3</v>
      </c>
      <c r="L464" s="19" t="s">
        <v>8</v>
      </c>
      <c r="M464" s="19" t="str">
        <f t="shared" si="200"/>
        <v>Kiosk Large</v>
      </c>
      <c r="N464" s="19" t="str">
        <f t="shared" si="198"/>
        <v>KL</v>
      </c>
      <c r="O464" s="19" t="s">
        <v>189</v>
      </c>
      <c r="P464" s="19">
        <v>1</v>
      </c>
      <c r="Q464" s="20" t="str">
        <f t="shared" si="201"/>
        <v>L7-PO-CC-US-KL-1</v>
      </c>
      <c r="R464" s="20" t="str">
        <f t="shared" si="202"/>
        <v>US-KL-1</v>
      </c>
      <c r="S464" s="21">
        <v>2</v>
      </c>
      <c r="T464" s="21">
        <v>3</v>
      </c>
      <c r="U464" s="22">
        <f t="shared" si="203"/>
        <v>6</v>
      </c>
      <c r="V464" s="23">
        <v>0</v>
      </c>
      <c r="W464" s="22">
        <f t="shared" si="204"/>
        <v>6</v>
      </c>
      <c r="X464" s="24">
        <f t="shared" si="205"/>
        <v>6.56</v>
      </c>
      <c r="Y464" s="24">
        <f t="shared" si="205"/>
        <v>9.84</v>
      </c>
      <c r="Z464" s="24">
        <f t="shared" si="199"/>
        <v>64.550399999999996</v>
      </c>
    </row>
    <row r="465" spans="1:26" x14ac:dyDescent="0.25">
      <c r="A465" s="19">
        <f t="shared" si="207"/>
        <v>463</v>
      </c>
      <c r="B465" s="19" t="s">
        <v>42</v>
      </c>
      <c r="C465" s="20" t="s">
        <v>38</v>
      </c>
      <c r="D465" s="19" t="s">
        <v>236</v>
      </c>
      <c r="E465" s="19" t="s">
        <v>203</v>
      </c>
      <c r="F465" s="19" t="s">
        <v>246</v>
      </c>
      <c r="G465" s="19" t="s">
        <v>187</v>
      </c>
      <c r="H465" s="19" t="s">
        <v>198</v>
      </c>
      <c r="I465" s="19" t="str">
        <f t="shared" si="206"/>
        <v>Unpaid South</v>
      </c>
      <c r="J465" s="19" t="str">
        <f t="shared" si="197"/>
        <v>US</v>
      </c>
      <c r="K465" s="19" t="s">
        <v>3</v>
      </c>
      <c r="L465" s="19" t="s">
        <v>6</v>
      </c>
      <c r="M465" s="19" t="str">
        <f t="shared" si="200"/>
        <v>Kiosk Small</v>
      </c>
      <c r="N465" s="19" t="str">
        <f t="shared" si="198"/>
        <v>KS</v>
      </c>
      <c r="O465" s="19" t="s">
        <v>189</v>
      </c>
      <c r="P465" s="19" t="s">
        <v>190</v>
      </c>
      <c r="Q465" s="20" t="str">
        <f t="shared" si="201"/>
        <v>L7-PO-CC-US-KS-1A</v>
      </c>
      <c r="R465" s="20" t="str">
        <f t="shared" si="202"/>
        <v>US-KS-1A</v>
      </c>
      <c r="S465" s="21">
        <v>1.5</v>
      </c>
      <c r="T465" s="21">
        <v>1.6</v>
      </c>
      <c r="U465" s="22">
        <f t="shared" si="203"/>
        <v>2.4000000000000004</v>
      </c>
      <c r="V465" s="23">
        <v>0</v>
      </c>
      <c r="W465" s="22">
        <f t="shared" si="204"/>
        <v>2.4000000000000004</v>
      </c>
      <c r="X465" s="24">
        <f t="shared" si="205"/>
        <v>4.92</v>
      </c>
      <c r="Y465" s="24">
        <f t="shared" si="205"/>
        <v>5.2480000000000002</v>
      </c>
      <c r="Z465" s="24">
        <f t="shared" si="199"/>
        <v>25.820159999999998</v>
      </c>
    </row>
    <row r="466" spans="1:26" x14ac:dyDescent="0.25">
      <c r="A466" s="19">
        <f t="shared" si="207"/>
        <v>464</v>
      </c>
      <c r="B466" s="19" t="s">
        <v>42</v>
      </c>
      <c r="C466" s="20" t="s">
        <v>38</v>
      </c>
      <c r="D466" s="19" t="s">
        <v>236</v>
      </c>
      <c r="E466" s="19" t="s">
        <v>203</v>
      </c>
      <c r="F466" s="19" t="s">
        <v>246</v>
      </c>
      <c r="G466" s="19" t="s">
        <v>187</v>
      </c>
      <c r="H466" s="19" t="s">
        <v>198</v>
      </c>
      <c r="I466" s="19" t="str">
        <f t="shared" si="206"/>
        <v>Unpaid South</v>
      </c>
      <c r="J466" s="19" t="str">
        <f t="shared" si="197"/>
        <v>US</v>
      </c>
      <c r="K466" s="19" t="s">
        <v>3</v>
      </c>
      <c r="L466" s="19" t="s">
        <v>6</v>
      </c>
      <c r="M466" s="19" t="str">
        <f t="shared" si="200"/>
        <v>Kiosk Small</v>
      </c>
      <c r="N466" s="19" t="str">
        <f t="shared" si="198"/>
        <v>KS</v>
      </c>
      <c r="O466" s="19" t="s">
        <v>189</v>
      </c>
      <c r="P466" s="19" t="s">
        <v>191</v>
      </c>
      <c r="Q466" s="20" t="str">
        <f t="shared" si="201"/>
        <v>L7-PO-CC-US-KS-1B</v>
      </c>
      <c r="R466" s="20" t="str">
        <f t="shared" si="202"/>
        <v>US-KS-1B</v>
      </c>
      <c r="S466" s="21">
        <v>1.5</v>
      </c>
      <c r="T466" s="21">
        <v>1.6</v>
      </c>
      <c r="U466" s="22">
        <f t="shared" si="203"/>
        <v>2.4000000000000004</v>
      </c>
      <c r="V466" s="23">
        <v>0</v>
      </c>
      <c r="W466" s="22">
        <f t="shared" si="204"/>
        <v>2.4000000000000004</v>
      </c>
      <c r="X466" s="24">
        <f t="shared" si="205"/>
        <v>4.92</v>
      </c>
      <c r="Y466" s="24">
        <f t="shared" si="205"/>
        <v>5.2480000000000002</v>
      </c>
      <c r="Z466" s="24">
        <f t="shared" si="199"/>
        <v>25.820159999999998</v>
      </c>
    </row>
    <row r="467" spans="1:26" x14ac:dyDescent="0.25">
      <c r="A467" s="19">
        <f t="shared" si="207"/>
        <v>465</v>
      </c>
      <c r="B467" s="19" t="s">
        <v>42</v>
      </c>
      <c r="C467" s="20" t="s">
        <v>38</v>
      </c>
      <c r="D467" s="19" t="s">
        <v>236</v>
      </c>
      <c r="E467" s="19" t="s">
        <v>203</v>
      </c>
      <c r="F467" s="19" t="s">
        <v>246</v>
      </c>
      <c r="G467" s="19" t="s">
        <v>187</v>
      </c>
      <c r="H467" s="19" t="s">
        <v>198</v>
      </c>
      <c r="I467" s="19" t="str">
        <f t="shared" si="206"/>
        <v>Unpaid South</v>
      </c>
      <c r="J467" s="19" t="str">
        <f t="shared" si="197"/>
        <v>US</v>
      </c>
      <c r="K467" s="19" t="s">
        <v>3</v>
      </c>
      <c r="L467" s="19" t="s">
        <v>9</v>
      </c>
      <c r="M467" s="19" t="str">
        <f t="shared" si="200"/>
        <v>Kiosk Medium</v>
      </c>
      <c r="N467" s="19" t="str">
        <f t="shared" si="198"/>
        <v>KM</v>
      </c>
      <c r="O467" s="19" t="s">
        <v>192</v>
      </c>
      <c r="P467" s="19" t="s">
        <v>193</v>
      </c>
      <c r="Q467" s="20" t="str">
        <f t="shared" si="201"/>
        <v>L7-PO-CC-US-KM-1A+B</v>
      </c>
      <c r="R467" s="20" t="str">
        <f t="shared" si="202"/>
        <v>US-KM-1A+B</v>
      </c>
      <c r="S467" s="21">
        <v>1.5</v>
      </c>
      <c r="T467" s="21">
        <f>1.6*2</f>
        <v>3.2</v>
      </c>
      <c r="U467" s="22">
        <f t="shared" si="203"/>
        <v>4.8000000000000007</v>
      </c>
      <c r="V467" s="23">
        <v>0</v>
      </c>
      <c r="W467" s="22">
        <f t="shared" si="204"/>
        <v>4.8000000000000007</v>
      </c>
      <c r="X467" s="24">
        <f t="shared" si="205"/>
        <v>4.92</v>
      </c>
      <c r="Y467" s="24">
        <f t="shared" si="205"/>
        <v>10.496</v>
      </c>
      <c r="Z467" s="24">
        <f t="shared" si="199"/>
        <v>51.640319999999996</v>
      </c>
    </row>
    <row r="468" spans="1:26" x14ac:dyDescent="0.25">
      <c r="A468" s="1">
        <f t="shared" si="207"/>
        <v>466</v>
      </c>
      <c r="S468" s="8"/>
      <c r="T468" s="8"/>
      <c r="V468" s="18"/>
    </row>
    <row r="469" spans="1:26" x14ac:dyDescent="0.25">
      <c r="A469" s="19">
        <f t="shared" si="207"/>
        <v>467</v>
      </c>
      <c r="B469" s="19" t="s">
        <v>42</v>
      </c>
      <c r="C469" s="20" t="s">
        <v>17</v>
      </c>
      <c r="D469" s="19" t="s">
        <v>237</v>
      </c>
      <c r="E469" s="19" t="s">
        <v>203</v>
      </c>
      <c r="F469" s="19" t="s">
        <v>246</v>
      </c>
      <c r="G469" s="19" t="s">
        <v>187</v>
      </c>
      <c r="H469" s="19" t="s">
        <v>188</v>
      </c>
      <c r="I469" s="19" t="str">
        <f t="shared" si="206"/>
        <v>Unpaid North</v>
      </c>
      <c r="J469" s="19" t="str">
        <f t="shared" si="197"/>
        <v>UN</v>
      </c>
      <c r="K469" s="19" t="s">
        <v>3</v>
      </c>
      <c r="L469" s="19" t="s">
        <v>8</v>
      </c>
      <c r="M469" s="19" t="str">
        <f t="shared" ref="M469:M494" si="208">K469&amp;" "&amp;L469</f>
        <v>Kiosk Large</v>
      </c>
      <c r="N469" s="19" t="str">
        <f t="shared" si="198"/>
        <v>KL</v>
      </c>
      <c r="O469" s="19" t="s">
        <v>189</v>
      </c>
      <c r="P469" s="19">
        <v>1</v>
      </c>
      <c r="Q469" s="20" t="str">
        <f t="shared" ref="Q469:Q494" si="209">B469&amp;"-"&amp;D469&amp;"-"&amp;F469&amp;"-"&amp;J469&amp;"-"&amp;N469&amp;"-"&amp;P469</f>
        <v>L7-AK-CC-UN-KL-1</v>
      </c>
      <c r="R469" s="20" t="str">
        <f t="shared" ref="R469:R494" si="210">J469&amp;"-"&amp;N469&amp;"-"&amp;P469</f>
        <v>UN-KL-1</v>
      </c>
      <c r="S469" s="21">
        <v>2</v>
      </c>
      <c r="T469" s="21">
        <v>3</v>
      </c>
      <c r="U469" s="22">
        <f t="shared" ref="U469:U494" si="211">S469*T469</f>
        <v>6</v>
      </c>
      <c r="V469" s="23">
        <v>0</v>
      </c>
      <c r="W469" s="22">
        <f t="shared" ref="W469:W494" si="212">U469-V469</f>
        <v>6</v>
      </c>
      <c r="X469" s="24">
        <f t="shared" ref="X469:Y494" si="213">S469*X$1</f>
        <v>6.56</v>
      </c>
      <c r="Y469" s="24">
        <f t="shared" si="213"/>
        <v>9.84</v>
      </c>
      <c r="Z469" s="24">
        <f t="shared" si="199"/>
        <v>64.550399999999996</v>
      </c>
    </row>
    <row r="470" spans="1:26" x14ac:dyDescent="0.25">
      <c r="A470" s="19">
        <f t="shared" si="207"/>
        <v>468</v>
      </c>
      <c r="B470" s="19" t="s">
        <v>42</v>
      </c>
      <c r="C470" s="20" t="s">
        <v>17</v>
      </c>
      <c r="D470" s="19" t="s">
        <v>237</v>
      </c>
      <c r="E470" s="19" t="s">
        <v>203</v>
      </c>
      <c r="F470" s="19" t="s">
        <v>246</v>
      </c>
      <c r="G470" s="19" t="s">
        <v>187</v>
      </c>
      <c r="H470" s="19" t="s">
        <v>188</v>
      </c>
      <c r="I470" s="19" t="str">
        <f t="shared" si="206"/>
        <v>Unpaid North</v>
      </c>
      <c r="J470" s="19" t="str">
        <f t="shared" si="197"/>
        <v>UN</v>
      </c>
      <c r="K470" s="19" t="s">
        <v>3</v>
      </c>
      <c r="L470" s="19" t="s">
        <v>9</v>
      </c>
      <c r="M470" s="19" t="str">
        <f t="shared" si="208"/>
        <v>Kiosk Medium</v>
      </c>
      <c r="N470" s="19" t="str">
        <f t="shared" si="198"/>
        <v>KM</v>
      </c>
      <c r="O470" s="19" t="s">
        <v>189</v>
      </c>
      <c r="P470" s="19">
        <v>1</v>
      </c>
      <c r="Q470" s="20" t="str">
        <f t="shared" si="209"/>
        <v>L7-AK-CC-UN-KM-1</v>
      </c>
      <c r="R470" s="20" t="str">
        <f>J470&amp;"-"&amp;N470&amp;"-"&amp;P470</f>
        <v>UN-KM-1</v>
      </c>
      <c r="S470" s="21">
        <v>1.95</v>
      </c>
      <c r="T470" s="21">
        <v>2.5350000000000001</v>
      </c>
      <c r="U470" s="22">
        <f>S470*T470</f>
        <v>4.9432499999999999</v>
      </c>
      <c r="V470" s="23">
        <v>0</v>
      </c>
      <c r="W470" s="22">
        <f t="shared" si="212"/>
        <v>4.9432499999999999</v>
      </c>
      <c r="X470" s="24">
        <f t="shared" si="213"/>
        <v>6.3959999999999999</v>
      </c>
      <c r="Y470" s="24">
        <f t="shared" si="213"/>
        <v>8.3148</v>
      </c>
      <c r="Z470" s="24">
        <f t="shared" si="199"/>
        <v>53.181460799999989</v>
      </c>
    </row>
    <row r="471" spans="1:26" x14ac:dyDescent="0.25">
      <c r="A471" s="19">
        <f t="shared" si="207"/>
        <v>469</v>
      </c>
      <c r="B471" s="19" t="s">
        <v>42</v>
      </c>
      <c r="C471" s="20" t="s">
        <v>17</v>
      </c>
      <c r="D471" s="19" t="s">
        <v>237</v>
      </c>
      <c r="E471" s="19" t="s">
        <v>203</v>
      </c>
      <c r="F471" s="19" t="s">
        <v>246</v>
      </c>
      <c r="G471" s="19" t="s">
        <v>187</v>
      </c>
      <c r="H471" s="19" t="s">
        <v>188</v>
      </c>
      <c r="I471" s="19" t="str">
        <f t="shared" si="206"/>
        <v>Unpaid North</v>
      </c>
      <c r="J471" s="19" t="str">
        <f t="shared" si="197"/>
        <v>UN</v>
      </c>
      <c r="K471" s="19" t="s">
        <v>3</v>
      </c>
      <c r="L471" s="19" t="s">
        <v>6</v>
      </c>
      <c r="M471" s="19" t="str">
        <f t="shared" si="208"/>
        <v>Kiosk Small</v>
      </c>
      <c r="N471" s="19" t="str">
        <f t="shared" si="198"/>
        <v>KS</v>
      </c>
      <c r="O471" s="19" t="s">
        <v>189</v>
      </c>
      <c r="P471" s="19">
        <v>1</v>
      </c>
      <c r="Q471" s="20" t="str">
        <f t="shared" si="209"/>
        <v>L7-AK-CC-UN-KS-1</v>
      </c>
      <c r="R471" s="20" t="str">
        <f t="shared" si="210"/>
        <v>UN-KS-1</v>
      </c>
      <c r="S471" s="21">
        <v>1.5</v>
      </c>
      <c r="T471" s="21">
        <v>1.6</v>
      </c>
      <c r="U471" s="22">
        <f t="shared" si="211"/>
        <v>2.4000000000000004</v>
      </c>
      <c r="V471" s="23">
        <v>0</v>
      </c>
      <c r="W471" s="22">
        <f t="shared" si="212"/>
        <v>2.4000000000000004</v>
      </c>
      <c r="X471" s="24">
        <f t="shared" si="213"/>
        <v>4.92</v>
      </c>
      <c r="Y471" s="24">
        <f t="shared" si="213"/>
        <v>5.2480000000000002</v>
      </c>
      <c r="Z471" s="24">
        <f t="shared" si="199"/>
        <v>25.820159999999998</v>
      </c>
    </row>
    <row r="472" spans="1:26" x14ac:dyDescent="0.25">
      <c r="A472" s="25">
        <f t="shared" si="207"/>
        <v>470</v>
      </c>
      <c r="B472" s="25" t="s">
        <v>42</v>
      </c>
      <c r="C472" s="4" t="s">
        <v>17</v>
      </c>
      <c r="D472" s="25" t="s">
        <v>237</v>
      </c>
      <c r="E472" s="25" t="s">
        <v>203</v>
      </c>
      <c r="F472" s="25" t="s">
        <v>246</v>
      </c>
      <c r="G472" s="25" t="s">
        <v>204</v>
      </c>
      <c r="H472" s="25" t="s">
        <v>197</v>
      </c>
      <c r="I472" s="25" t="str">
        <f t="shared" si="206"/>
        <v>Paid Middle</v>
      </c>
      <c r="J472" s="25" t="str">
        <f t="shared" si="197"/>
        <v>PM</v>
      </c>
      <c r="K472" s="25" t="s">
        <v>3</v>
      </c>
      <c r="L472" s="25" t="s">
        <v>8</v>
      </c>
      <c r="M472" s="25" t="str">
        <f t="shared" si="208"/>
        <v>Kiosk Large</v>
      </c>
      <c r="N472" s="25" t="str">
        <f t="shared" si="198"/>
        <v>KL</v>
      </c>
      <c r="O472" s="25" t="s">
        <v>189</v>
      </c>
      <c r="P472" s="25" t="s">
        <v>190</v>
      </c>
      <c r="Q472" s="4" t="str">
        <f t="shared" si="209"/>
        <v>L7-AK-CC-PM-KL-1A</v>
      </c>
      <c r="R472" s="4" t="str">
        <f t="shared" si="210"/>
        <v>PM-KL-1A</v>
      </c>
      <c r="S472" s="26">
        <v>2.5</v>
      </c>
      <c r="T472" s="26">
        <v>3.72</v>
      </c>
      <c r="U472" s="27">
        <f t="shared" si="211"/>
        <v>9.3000000000000007</v>
      </c>
      <c r="V472" s="28">
        <v>0</v>
      </c>
      <c r="W472" s="27">
        <f t="shared" si="212"/>
        <v>9.3000000000000007</v>
      </c>
      <c r="X472" s="29">
        <f t="shared" si="213"/>
        <v>8.1999999999999993</v>
      </c>
      <c r="Y472" s="29">
        <f t="shared" si="213"/>
        <v>12.201599999999999</v>
      </c>
      <c r="Z472" s="29">
        <f t="shared" si="199"/>
        <v>100.05311999999999</v>
      </c>
    </row>
    <row r="473" spans="1:26" x14ac:dyDescent="0.25">
      <c r="A473" s="25">
        <f t="shared" si="207"/>
        <v>471</v>
      </c>
      <c r="B473" s="25" t="s">
        <v>42</v>
      </c>
      <c r="C473" s="4" t="s">
        <v>17</v>
      </c>
      <c r="D473" s="25" t="s">
        <v>237</v>
      </c>
      <c r="E473" s="25" t="s">
        <v>203</v>
      </c>
      <c r="F473" s="25" t="s">
        <v>246</v>
      </c>
      <c r="G473" s="25" t="s">
        <v>204</v>
      </c>
      <c r="H473" s="25" t="s">
        <v>197</v>
      </c>
      <c r="I473" s="25" t="str">
        <f t="shared" si="206"/>
        <v>Paid Middle</v>
      </c>
      <c r="J473" s="25" t="str">
        <f t="shared" si="197"/>
        <v>PM</v>
      </c>
      <c r="K473" s="25" t="s">
        <v>3</v>
      </c>
      <c r="L473" s="25" t="s">
        <v>8</v>
      </c>
      <c r="M473" s="25" t="str">
        <f t="shared" si="208"/>
        <v>Kiosk Large</v>
      </c>
      <c r="N473" s="25" t="str">
        <f t="shared" si="198"/>
        <v>KL</v>
      </c>
      <c r="O473" s="25" t="s">
        <v>189</v>
      </c>
      <c r="P473" s="25" t="s">
        <v>191</v>
      </c>
      <c r="Q473" s="4" t="str">
        <f t="shared" si="209"/>
        <v>L7-AK-CC-PM-KL-1B</v>
      </c>
      <c r="R473" s="4" t="str">
        <f t="shared" si="210"/>
        <v>PM-KL-1B</v>
      </c>
      <c r="S473" s="26">
        <v>2.5</v>
      </c>
      <c r="T473" s="26">
        <v>3.72</v>
      </c>
      <c r="U473" s="27">
        <f t="shared" si="211"/>
        <v>9.3000000000000007</v>
      </c>
      <c r="V473" s="28">
        <v>0</v>
      </c>
      <c r="W473" s="27">
        <f t="shared" si="212"/>
        <v>9.3000000000000007</v>
      </c>
      <c r="X473" s="29">
        <f t="shared" si="213"/>
        <v>8.1999999999999993</v>
      </c>
      <c r="Y473" s="29">
        <f t="shared" si="213"/>
        <v>12.201599999999999</v>
      </c>
      <c r="Z473" s="29">
        <f t="shared" si="199"/>
        <v>100.05311999999999</v>
      </c>
    </row>
    <row r="474" spans="1:26" x14ac:dyDescent="0.25">
      <c r="A474" s="25">
        <f t="shared" si="207"/>
        <v>472</v>
      </c>
      <c r="B474" s="25" t="s">
        <v>42</v>
      </c>
      <c r="C474" s="4" t="s">
        <v>17</v>
      </c>
      <c r="D474" s="25" t="s">
        <v>237</v>
      </c>
      <c r="E474" s="25" t="s">
        <v>203</v>
      </c>
      <c r="F474" s="25" t="s">
        <v>246</v>
      </c>
      <c r="G474" s="25" t="s">
        <v>204</v>
      </c>
      <c r="H474" s="25" t="s">
        <v>197</v>
      </c>
      <c r="I474" s="25" t="str">
        <f t="shared" si="206"/>
        <v>Paid Middle</v>
      </c>
      <c r="J474" s="25" t="str">
        <f t="shared" si="197"/>
        <v>PM</v>
      </c>
      <c r="K474" s="25" t="s">
        <v>3</v>
      </c>
      <c r="L474" s="25" t="s">
        <v>8</v>
      </c>
      <c r="M474" s="25" t="str">
        <f t="shared" si="208"/>
        <v>Kiosk Large</v>
      </c>
      <c r="N474" s="25" t="str">
        <f t="shared" si="198"/>
        <v>KL</v>
      </c>
      <c r="O474" s="25" t="s">
        <v>192</v>
      </c>
      <c r="P474" s="25" t="s">
        <v>193</v>
      </c>
      <c r="Q474" s="4" t="str">
        <f t="shared" si="209"/>
        <v>L7-AK-CC-PM-KL-1A+B</v>
      </c>
      <c r="R474" s="4" t="str">
        <f t="shared" si="210"/>
        <v>PM-KL-1A+B</v>
      </c>
      <c r="S474" s="26">
        <v>2.5</v>
      </c>
      <c r="T474" s="26">
        <f>3.72*2</f>
        <v>7.44</v>
      </c>
      <c r="U474" s="27">
        <f t="shared" si="211"/>
        <v>18.600000000000001</v>
      </c>
      <c r="V474" s="28">
        <v>0</v>
      </c>
      <c r="W474" s="27">
        <f t="shared" si="212"/>
        <v>18.600000000000001</v>
      </c>
      <c r="X474" s="29">
        <f t="shared" si="213"/>
        <v>8.1999999999999993</v>
      </c>
      <c r="Y474" s="29">
        <f t="shared" si="213"/>
        <v>24.403199999999998</v>
      </c>
      <c r="Z474" s="29">
        <f t="shared" si="199"/>
        <v>200.10623999999999</v>
      </c>
    </row>
    <row r="475" spans="1:26" x14ac:dyDescent="0.25">
      <c r="A475" s="25">
        <f t="shared" si="207"/>
        <v>473</v>
      </c>
      <c r="B475" s="25" t="s">
        <v>42</v>
      </c>
      <c r="C475" s="4" t="s">
        <v>17</v>
      </c>
      <c r="D475" s="25" t="s">
        <v>237</v>
      </c>
      <c r="E475" s="25" t="s">
        <v>203</v>
      </c>
      <c r="F475" s="25" t="s">
        <v>246</v>
      </c>
      <c r="G475" s="25" t="s">
        <v>204</v>
      </c>
      <c r="H475" s="25" t="s">
        <v>197</v>
      </c>
      <c r="I475" s="25" t="str">
        <f t="shared" si="206"/>
        <v>Paid Middle</v>
      </c>
      <c r="J475" s="25" t="str">
        <f t="shared" si="197"/>
        <v>PM</v>
      </c>
      <c r="K475" s="25" t="s">
        <v>3</v>
      </c>
      <c r="L475" s="25" t="s">
        <v>8</v>
      </c>
      <c r="M475" s="25" t="str">
        <f t="shared" si="208"/>
        <v>Kiosk Large</v>
      </c>
      <c r="N475" s="25" t="str">
        <f t="shared" si="198"/>
        <v>KL</v>
      </c>
      <c r="O475" s="25" t="s">
        <v>189</v>
      </c>
      <c r="P475" s="25" t="s">
        <v>199</v>
      </c>
      <c r="Q475" s="4" t="str">
        <f t="shared" si="209"/>
        <v>L7-AK-CC-PM-KL-2A</v>
      </c>
      <c r="R475" s="4" t="str">
        <f t="shared" si="210"/>
        <v>PM-KL-2A</v>
      </c>
      <c r="S475" s="26">
        <v>2.5</v>
      </c>
      <c r="T475" s="26">
        <v>3.72</v>
      </c>
      <c r="U475" s="27">
        <f t="shared" si="211"/>
        <v>9.3000000000000007</v>
      </c>
      <c r="V475" s="28">
        <v>0</v>
      </c>
      <c r="W475" s="27">
        <f t="shared" si="212"/>
        <v>9.3000000000000007</v>
      </c>
      <c r="X475" s="29">
        <f t="shared" si="213"/>
        <v>8.1999999999999993</v>
      </c>
      <c r="Y475" s="29">
        <f t="shared" si="213"/>
        <v>12.201599999999999</v>
      </c>
      <c r="Z475" s="29">
        <f t="shared" si="199"/>
        <v>100.05311999999999</v>
      </c>
    </row>
    <row r="476" spans="1:26" x14ac:dyDescent="0.25">
      <c r="A476" s="25">
        <f t="shared" si="207"/>
        <v>474</v>
      </c>
      <c r="B476" s="25" t="s">
        <v>42</v>
      </c>
      <c r="C476" s="4" t="s">
        <v>17</v>
      </c>
      <c r="D476" s="25" t="s">
        <v>237</v>
      </c>
      <c r="E476" s="25" t="s">
        <v>203</v>
      </c>
      <c r="F476" s="25" t="s">
        <v>246</v>
      </c>
      <c r="G476" s="25" t="s">
        <v>204</v>
      </c>
      <c r="H476" s="25" t="s">
        <v>197</v>
      </c>
      <c r="I476" s="25" t="str">
        <f t="shared" si="206"/>
        <v>Paid Middle</v>
      </c>
      <c r="J476" s="25" t="str">
        <f t="shared" si="197"/>
        <v>PM</v>
      </c>
      <c r="K476" s="25" t="s">
        <v>3</v>
      </c>
      <c r="L476" s="25" t="s">
        <v>8</v>
      </c>
      <c r="M476" s="25" t="str">
        <f t="shared" si="208"/>
        <v>Kiosk Large</v>
      </c>
      <c r="N476" s="25" t="str">
        <f t="shared" si="198"/>
        <v>KL</v>
      </c>
      <c r="O476" s="25" t="s">
        <v>189</v>
      </c>
      <c r="P476" s="25" t="s">
        <v>200</v>
      </c>
      <c r="Q476" s="4" t="str">
        <f t="shared" si="209"/>
        <v>L7-AK-CC-PM-KL-2B</v>
      </c>
      <c r="R476" s="4" t="str">
        <f t="shared" si="210"/>
        <v>PM-KL-2B</v>
      </c>
      <c r="S476" s="26">
        <v>2.5</v>
      </c>
      <c r="T476" s="26">
        <v>3.72</v>
      </c>
      <c r="U476" s="27">
        <f t="shared" si="211"/>
        <v>9.3000000000000007</v>
      </c>
      <c r="V476" s="28">
        <v>0</v>
      </c>
      <c r="W476" s="27">
        <f t="shared" si="212"/>
        <v>9.3000000000000007</v>
      </c>
      <c r="X476" s="29">
        <f t="shared" si="213"/>
        <v>8.1999999999999993</v>
      </c>
      <c r="Y476" s="29">
        <f t="shared" si="213"/>
        <v>12.201599999999999</v>
      </c>
      <c r="Z476" s="29">
        <f t="shared" si="199"/>
        <v>100.05311999999999</v>
      </c>
    </row>
    <row r="477" spans="1:26" x14ac:dyDescent="0.25">
      <c r="A477" s="25">
        <f t="shared" si="207"/>
        <v>475</v>
      </c>
      <c r="B477" s="25" t="s">
        <v>42</v>
      </c>
      <c r="C477" s="4" t="s">
        <v>17</v>
      </c>
      <c r="D477" s="25" t="s">
        <v>237</v>
      </c>
      <c r="E477" s="25" t="s">
        <v>203</v>
      </c>
      <c r="F477" s="25" t="s">
        <v>246</v>
      </c>
      <c r="G477" s="25" t="s">
        <v>204</v>
      </c>
      <c r="H477" s="25" t="s">
        <v>197</v>
      </c>
      <c r="I477" s="25" t="str">
        <f t="shared" si="206"/>
        <v>Paid Middle</v>
      </c>
      <c r="J477" s="25" t="str">
        <f t="shared" si="197"/>
        <v>PM</v>
      </c>
      <c r="K477" s="25" t="s">
        <v>3</v>
      </c>
      <c r="L477" s="25" t="s">
        <v>8</v>
      </c>
      <c r="M477" s="25" t="str">
        <f t="shared" si="208"/>
        <v>Kiosk Large</v>
      </c>
      <c r="N477" s="25" t="str">
        <f t="shared" si="198"/>
        <v>KL</v>
      </c>
      <c r="O477" s="25" t="s">
        <v>192</v>
      </c>
      <c r="P477" s="25" t="s">
        <v>201</v>
      </c>
      <c r="Q477" s="4" t="str">
        <f t="shared" si="209"/>
        <v>L7-AK-CC-PM-KL-2A+B</v>
      </c>
      <c r="R477" s="4" t="str">
        <f t="shared" si="210"/>
        <v>PM-KL-2A+B</v>
      </c>
      <c r="S477" s="26">
        <v>2.5</v>
      </c>
      <c r="T477" s="26">
        <f>3.72*2</f>
        <v>7.44</v>
      </c>
      <c r="U477" s="27">
        <f t="shared" si="211"/>
        <v>18.600000000000001</v>
      </c>
      <c r="V477" s="28">
        <v>0</v>
      </c>
      <c r="W477" s="27">
        <f t="shared" si="212"/>
        <v>18.600000000000001</v>
      </c>
      <c r="X477" s="29">
        <f t="shared" si="213"/>
        <v>8.1999999999999993</v>
      </c>
      <c r="Y477" s="29">
        <f t="shared" si="213"/>
        <v>24.403199999999998</v>
      </c>
      <c r="Z477" s="29">
        <f t="shared" si="199"/>
        <v>200.10623999999999</v>
      </c>
    </row>
    <row r="478" spans="1:26" x14ac:dyDescent="0.25">
      <c r="A478" s="25">
        <f t="shared" si="207"/>
        <v>476</v>
      </c>
      <c r="B478" s="25" t="s">
        <v>42</v>
      </c>
      <c r="C478" s="4" t="s">
        <v>17</v>
      </c>
      <c r="D478" s="25" t="s">
        <v>237</v>
      </c>
      <c r="E478" s="25" t="s">
        <v>203</v>
      </c>
      <c r="F478" s="25" t="s">
        <v>246</v>
      </c>
      <c r="G478" s="25" t="s">
        <v>204</v>
      </c>
      <c r="H478" s="25" t="s">
        <v>197</v>
      </c>
      <c r="I478" s="25" t="str">
        <f t="shared" si="206"/>
        <v>Paid Middle</v>
      </c>
      <c r="J478" s="25" t="str">
        <f t="shared" si="197"/>
        <v>PM</v>
      </c>
      <c r="K478" s="25" t="s">
        <v>3</v>
      </c>
      <c r="L478" s="25" t="s">
        <v>8</v>
      </c>
      <c r="M478" s="25" t="str">
        <f t="shared" si="208"/>
        <v>Kiosk Large</v>
      </c>
      <c r="N478" s="25" t="str">
        <f t="shared" si="198"/>
        <v>KL</v>
      </c>
      <c r="O478" s="25" t="s">
        <v>189</v>
      </c>
      <c r="P478" s="25" t="s">
        <v>205</v>
      </c>
      <c r="Q478" s="4" t="str">
        <f t="shared" si="209"/>
        <v>L7-AK-CC-PM-KL-3A</v>
      </c>
      <c r="R478" s="4" t="str">
        <f t="shared" si="210"/>
        <v>PM-KL-3A</v>
      </c>
      <c r="S478" s="26">
        <v>2.5</v>
      </c>
      <c r="T478" s="26">
        <v>3.72</v>
      </c>
      <c r="U478" s="27">
        <f t="shared" si="211"/>
        <v>9.3000000000000007</v>
      </c>
      <c r="V478" s="28">
        <v>0</v>
      </c>
      <c r="W478" s="27">
        <f t="shared" si="212"/>
        <v>9.3000000000000007</v>
      </c>
      <c r="X478" s="29">
        <f t="shared" si="213"/>
        <v>8.1999999999999993</v>
      </c>
      <c r="Y478" s="29">
        <f t="shared" si="213"/>
        <v>12.201599999999999</v>
      </c>
      <c r="Z478" s="29">
        <f t="shared" si="199"/>
        <v>100.05311999999999</v>
      </c>
    </row>
    <row r="479" spans="1:26" x14ac:dyDescent="0.25">
      <c r="A479" s="25">
        <f t="shared" si="207"/>
        <v>477</v>
      </c>
      <c r="B479" s="25" t="s">
        <v>42</v>
      </c>
      <c r="C479" s="4" t="s">
        <v>17</v>
      </c>
      <c r="D479" s="25" t="s">
        <v>237</v>
      </c>
      <c r="E479" s="25" t="s">
        <v>203</v>
      </c>
      <c r="F479" s="25" t="s">
        <v>246</v>
      </c>
      <c r="G479" s="25" t="s">
        <v>204</v>
      </c>
      <c r="H479" s="25" t="s">
        <v>197</v>
      </c>
      <c r="I479" s="25" t="str">
        <f t="shared" si="206"/>
        <v>Paid Middle</v>
      </c>
      <c r="J479" s="25" t="str">
        <f t="shared" si="197"/>
        <v>PM</v>
      </c>
      <c r="K479" s="25" t="s">
        <v>3</v>
      </c>
      <c r="L479" s="25" t="s">
        <v>8</v>
      </c>
      <c r="M479" s="25" t="str">
        <f t="shared" si="208"/>
        <v>Kiosk Large</v>
      </c>
      <c r="N479" s="25" t="str">
        <f t="shared" si="198"/>
        <v>KL</v>
      </c>
      <c r="O479" s="25" t="s">
        <v>189</v>
      </c>
      <c r="P479" s="25" t="s">
        <v>206</v>
      </c>
      <c r="Q479" s="4" t="str">
        <f t="shared" si="209"/>
        <v>L7-AK-CC-PM-KL-3B</v>
      </c>
      <c r="R479" s="4" t="str">
        <f t="shared" si="210"/>
        <v>PM-KL-3B</v>
      </c>
      <c r="S479" s="26">
        <v>2.5</v>
      </c>
      <c r="T479" s="26">
        <v>3.72</v>
      </c>
      <c r="U479" s="27">
        <f t="shared" si="211"/>
        <v>9.3000000000000007</v>
      </c>
      <c r="V479" s="28">
        <v>0</v>
      </c>
      <c r="W479" s="27">
        <f t="shared" si="212"/>
        <v>9.3000000000000007</v>
      </c>
      <c r="X479" s="29">
        <f t="shared" si="213"/>
        <v>8.1999999999999993</v>
      </c>
      <c r="Y479" s="29">
        <f t="shared" si="213"/>
        <v>12.201599999999999</v>
      </c>
      <c r="Z479" s="29">
        <f t="shared" si="199"/>
        <v>100.05311999999999</v>
      </c>
    </row>
    <row r="480" spans="1:26" x14ac:dyDescent="0.25">
      <c r="A480" s="25">
        <f t="shared" si="207"/>
        <v>478</v>
      </c>
      <c r="B480" s="25" t="s">
        <v>42</v>
      </c>
      <c r="C480" s="4" t="s">
        <v>17</v>
      </c>
      <c r="D480" s="25" t="s">
        <v>237</v>
      </c>
      <c r="E480" s="25" t="s">
        <v>203</v>
      </c>
      <c r="F480" s="25" t="s">
        <v>246</v>
      </c>
      <c r="G480" s="25" t="s">
        <v>204</v>
      </c>
      <c r="H480" s="25" t="s">
        <v>197</v>
      </c>
      <c r="I480" s="25" t="str">
        <f t="shared" si="206"/>
        <v>Paid Middle</v>
      </c>
      <c r="J480" s="25" t="str">
        <f t="shared" si="197"/>
        <v>PM</v>
      </c>
      <c r="K480" s="25" t="s">
        <v>3</v>
      </c>
      <c r="L480" s="25" t="s">
        <v>8</v>
      </c>
      <c r="M480" s="25" t="str">
        <f t="shared" si="208"/>
        <v>Kiosk Large</v>
      </c>
      <c r="N480" s="25" t="str">
        <f t="shared" si="198"/>
        <v>KL</v>
      </c>
      <c r="O480" s="25" t="s">
        <v>192</v>
      </c>
      <c r="P480" s="25" t="s">
        <v>208</v>
      </c>
      <c r="Q480" s="4" t="str">
        <f t="shared" si="209"/>
        <v>L7-AK-CC-PM-KL-3A+B</v>
      </c>
      <c r="R480" s="4" t="str">
        <f t="shared" si="210"/>
        <v>PM-KL-3A+B</v>
      </c>
      <c r="S480" s="26">
        <v>2.5</v>
      </c>
      <c r="T480" s="26">
        <f>3.72*2</f>
        <v>7.44</v>
      </c>
      <c r="U480" s="27">
        <f t="shared" si="211"/>
        <v>18.600000000000001</v>
      </c>
      <c r="V480" s="28">
        <v>0</v>
      </c>
      <c r="W480" s="27">
        <f t="shared" si="212"/>
        <v>18.600000000000001</v>
      </c>
      <c r="X480" s="29">
        <f t="shared" si="213"/>
        <v>8.1999999999999993</v>
      </c>
      <c r="Y480" s="29">
        <f t="shared" si="213"/>
        <v>24.403199999999998</v>
      </c>
      <c r="Z480" s="29">
        <f t="shared" si="199"/>
        <v>200.10623999999999</v>
      </c>
    </row>
    <row r="481" spans="1:26" x14ac:dyDescent="0.25">
      <c r="A481" s="25">
        <f t="shared" si="207"/>
        <v>479</v>
      </c>
      <c r="B481" s="25" t="s">
        <v>42</v>
      </c>
      <c r="C481" s="4" t="s">
        <v>17</v>
      </c>
      <c r="D481" s="25" t="s">
        <v>237</v>
      </c>
      <c r="E481" s="25" t="s">
        <v>203</v>
      </c>
      <c r="F481" s="25" t="s">
        <v>246</v>
      </c>
      <c r="G481" s="25" t="s">
        <v>204</v>
      </c>
      <c r="H481" s="25" t="s">
        <v>197</v>
      </c>
      <c r="I481" s="25" t="str">
        <f t="shared" si="206"/>
        <v>Paid Middle</v>
      </c>
      <c r="J481" s="25" t="str">
        <f t="shared" si="197"/>
        <v>PM</v>
      </c>
      <c r="K481" s="25" t="s">
        <v>3</v>
      </c>
      <c r="L481" s="25" t="s">
        <v>9</v>
      </c>
      <c r="M481" s="25" t="str">
        <f t="shared" si="208"/>
        <v>Kiosk Medium</v>
      </c>
      <c r="N481" s="25" t="str">
        <f t="shared" si="198"/>
        <v>KM</v>
      </c>
      <c r="O481" s="25" t="s">
        <v>189</v>
      </c>
      <c r="P481" s="25" t="s">
        <v>190</v>
      </c>
      <c r="Q481" s="4" t="str">
        <f t="shared" si="209"/>
        <v>L7-AK-CC-PM-KM-1A</v>
      </c>
      <c r="R481" s="4" t="str">
        <f t="shared" si="210"/>
        <v>PM-KM-1A</v>
      </c>
      <c r="S481" s="26">
        <v>2.5</v>
      </c>
      <c r="T481" s="26">
        <v>1.86</v>
      </c>
      <c r="U481" s="27">
        <f t="shared" si="211"/>
        <v>4.6500000000000004</v>
      </c>
      <c r="V481" s="28">
        <v>0</v>
      </c>
      <c r="W481" s="27">
        <f t="shared" si="212"/>
        <v>4.6500000000000004</v>
      </c>
      <c r="X481" s="29">
        <f t="shared" si="213"/>
        <v>8.1999999999999993</v>
      </c>
      <c r="Y481" s="29">
        <f t="shared" si="213"/>
        <v>6.1007999999999996</v>
      </c>
      <c r="Z481" s="29">
        <f t="shared" si="199"/>
        <v>50.026559999999996</v>
      </c>
    </row>
    <row r="482" spans="1:26" x14ac:dyDescent="0.25">
      <c r="A482" s="25">
        <f t="shared" si="207"/>
        <v>480</v>
      </c>
      <c r="B482" s="25" t="s">
        <v>42</v>
      </c>
      <c r="C482" s="4" t="s">
        <v>17</v>
      </c>
      <c r="D482" s="25" t="s">
        <v>237</v>
      </c>
      <c r="E482" s="25" t="s">
        <v>203</v>
      </c>
      <c r="F482" s="25" t="s">
        <v>246</v>
      </c>
      <c r="G482" s="25" t="s">
        <v>204</v>
      </c>
      <c r="H482" s="25" t="s">
        <v>197</v>
      </c>
      <c r="I482" s="25" t="str">
        <f t="shared" si="206"/>
        <v>Paid Middle</v>
      </c>
      <c r="J482" s="25" t="str">
        <f t="shared" si="197"/>
        <v>PM</v>
      </c>
      <c r="K482" s="25" t="s">
        <v>3</v>
      </c>
      <c r="L482" s="25" t="s">
        <v>9</v>
      </c>
      <c r="M482" s="25" t="str">
        <f t="shared" si="208"/>
        <v>Kiosk Medium</v>
      </c>
      <c r="N482" s="25" t="str">
        <f t="shared" si="198"/>
        <v>KM</v>
      </c>
      <c r="O482" s="25" t="s">
        <v>189</v>
      </c>
      <c r="P482" s="25" t="s">
        <v>191</v>
      </c>
      <c r="Q482" s="4" t="str">
        <f t="shared" si="209"/>
        <v>L7-AK-CC-PM-KM-1B</v>
      </c>
      <c r="R482" s="4" t="str">
        <f t="shared" si="210"/>
        <v>PM-KM-1B</v>
      </c>
      <c r="S482" s="26">
        <v>2.5</v>
      </c>
      <c r="T482" s="26">
        <v>1.86</v>
      </c>
      <c r="U482" s="27">
        <f t="shared" si="211"/>
        <v>4.6500000000000004</v>
      </c>
      <c r="V482" s="28">
        <v>0</v>
      </c>
      <c r="W482" s="27">
        <f t="shared" si="212"/>
        <v>4.6500000000000004</v>
      </c>
      <c r="X482" s="29">
        <f t="shared" si="213"/>
        <v>8.1999999999999993</v>
      </c>
      <c r="Y482" s="29">
        <f t="shared" si="213"/>
        <v>6.1007999999999996</v>
      </c>
      <c r="Z482" s="29">
        <f t="shared" si="199"/>
        <v>50.026559999999996</v>
      </c>
    </row>
    <row r="483" spans="1:26" x14ac:dyDescent="0.25">
      <c r="A483" s="25">
        <f t="shared" si="207"/>
        <v>481</v>
      </c>
      <c r="B483" s="25" t="s">
        <v>42</v>
      </c>
      <c r="C483" s="4" t="s">
        <v>17</v>
      </c>
      <c r="D483" s="25" t="s">
        <v>237</v>
      </c>
      <c r="E483" s="25" t="s">
        <v>203</v>
      </c>
      <c r="F483" s="25" t="s">
        <v>246</v>
      </c>
      <c r="G483" s="25" t="s">
        <v>204</v>
      </c>
      <c r="H483" s="25" t="s">
        <v>197</v>
      </c>
      <c r="I483" s="25" t="str">
        <f t="shared" si="206"/>
        <v>Paid Middle</v>
      </c>
      <c r="J483" s="25" t="str">
        <f t="shared" si="197"/>
        <v>PM</v>
      </c>
      <c r="K483" s="25" t="s">
        <v>3</v>
      </c>
      <c r="L483" s="25" t="s">
        <v>9</v>
      </c>
      <c r="M483" s="25" t="str">
        <f t="shared" si="208"/>
        <v>Kiosk Medium</v>
      </c>
      <c r="N483" s="25" t="str">
        <f t="shared" si="198"/>
        <v>KM</v>
      </c>
      <c r="O483" s="25" t="s">
        <v>189</v>
      </c>
      <c r="P483" s="25" t="s">
        <v>194</v>
      </c>
      <c r="Q483" s="4" t="str">
        <f t="shared" si="209"/>
        <v>L7-AK-CC-PM-KM-1C</v>
      </c>
      <c r="R483" s="4" t="str">
        <f t="shared" si="210"/>
        <v>PM-KM-1C</v>
      </c>
      <c r="S483" s="26">
        <v>2.5</v>
      </c>
      <c r="T483" s="26">
        <v>1.86</v>
      </c>
      <c r="U483" s="27">
        <f t="shared" si="211"/>
        <v>4.6500000000000004</v>
      </c>
      <c r="V483" s="28">
        <v>0</v>
      </c>
      <c r="W483" s="27">
        <f t="shared" si="212"/>
        <v>4.6500000000000004</v>
      </c>
      <c r="X483" s="29">
        <f t="shared" si="213"/>
        <v>8.1999999999999993</v>
      </c>
      <c r="Y483" s="29">
        <f t="shared" si="213"/>
        <v>6.1007999999999996</v>
      </c>
      <c r="Z483" s="29">
        <f t="shared" si="199"/>
        <v>50.026559999999996</v>
      </c>
    </row>
    <row r="484" spans="1:26" x14ac:dyDescent="0.25">
      <c r="A484" s="25">
        <f t="shared" si="207"/>
        <v>482</v>
      </c>
      <c r="B484" s="25" t="s">
        <v>42</v>
      </c>
      <c r="C484" s="4" t="s">
        <v>17</v>
      </c>
      <c r="D484" s="25" t="s">
        <v>237</v>
      </c>
      <c r="E484" s="25" t="s">
        <v>203</v>
      </c>
      <c r="F484" s="25" t="s">
        <v>246</v>
      </c>
      <c r="G484" s="25" t="s">
        <v>204</v>
      </c>
      <c r="H484" s="25" t="s">
        <v>197</v>
      </c>
      <c r="I484" s="25" t="str">
        <f t="shared" si="206"/>
        <v>Paid Middle</v>
      </c>
      <c r="J484" s="25" t="str">
        <f t="shared" si="197"/>
        <v>PM</v>
      </c>
      <c r="K484" s="25" t="s">
        <v>3</v>
      </c>
      <c r="L484" s="25" t="s">
        <v>9</v>
      </c>
      <c r="M484" s="25" t="str">
        <f t="shared" si="208"/>
        <v>Kiosk Medium</v>
      </c>
      <c r="N484" s="25" t="str">
        <f t="shared" si="198"/>
        <v>KM</v>
      </c>
      <c r="O484" s="25" t="s">
        <v>189</v>
      </c>
      <c r="P484" s="25" t="s">
        <v>195</v>
      </c>
      <c r="Q484" s="4" t="str">
        <f t="shared" si="209"/>
        <v>L7-AK-CC-PM-KM-1D</v>
      </c>
      <c r="R484" s="4" t="str">
        <f t="shared" si="210"/>
        <v>PM-KM-1D</v>
      </c>
      <c r="S484" s="26">
        <v>2.5</v>
      </c>
      <c r="T484" s="26">
        <v>1.86</v>
      </c>
      <c r="U484" s="27">
        <f t="shared" si="211"/>
        <v>4.6500000000000004</v>
      </c>
      <c r="V484" s="28">
        <v>0</v>
      </c>
      <c r="W484" s="27">
        <f t="shared" si="212"/>
        <v>4.6500000000000004</v>
      </c>
      <c r="X484" s="29">
        <f t="shared" si="213"/>
        <v>8.1999999999999993</v>
      </c>
      <c r="Y484" s="29">
        <f t="shared" si="213"/>
        <v>6.1007999999999996</v>
      </c>
      <c r="Z484" s="29">
        <f t="shared" si="199"/>
        <v>50.026559999999996</v>
      </c>
    </row>
    <row r="485" spans="1:26" x14ac:dyDescent="0.25">
      <c r="A485" s="25">
        <f t="shared" si="207"/>
        <v>483</v>
      </c>
      <c r="B485" s="25" t="s">
        <v>42</v>
      </c>
      <c r="C485" s="4" t="s">
        <v>17</v>
      </c>
      <c r="D485" s="25" t="s">
        <v>237</v>
      </c>
      <c r="E485" s="25" t="s">
        <v>203</v>
      </c>
      <c r="F485" s="25" t="s">
        <v>246</v>
      </c>
      <c r="G485" s="25" t="s">
        <v>204</v>
      </c>
      <c r="H485" s="25" t="s">
        <v>197</v>
      </c>
      <c r="I485" s="25" t="str">
        <f t="shared" si="206"/>
        <v>Paid Middle</v>
      </c>
      <c r="J485" s="25" t="str">
        <f t="shared" si="197"/>
        <v>PM</v>
      </c>
      <c r="K485" s="25" t="s">
        <v>3</v>
      </c>
      <c r="L485" s="25" t="s">
        <v>8</v>
      </c>
      <c r="M485" s="25" t="str">
        <f t="shared" si="208"/>
        <v>Kiosk Large</v>
      </c>
      <c r="N485" s="25" t="str">
        <f t="shared" si="198"/>
        <v>KL</v>
      </c>
      <c r="O485" s="25" t="s">
        <v>189</v>
      </c>
      <c r="P485" s="25" t="s">
        <v>196</v>
      </c>
      <c r="Q485" s="4" t="str">
        <f t="shared" si="209"/>
        <v>L7-AK-CC-PM-KL-1AtoD</v>
      </c>
      <c r="R485" s="4" t="str">
        <f t="shared" si="210"/>
        <v>PM-KL-1AtoD</v>
      </c>
      <c r="S485" s="26">
        <v>2.5</v>
      </c>
      <c r="T485" s="26">
        <f>1.86*4</f>
        <v>7.44</v>
      </c>
      <c r="U485" s="27">
        <f t="shared" si="211"/>
        <v>18.600000000000001</v>
      </c>
      <c r="V485" s="28">
        <v>0</v>
      </c>
      <c r="W485" s="27">
        <f t="shared" si="212"/>
        <v>18.600000000000001</v>
      </c>
      <c r="X485" s="29">
        <f t="shared" si="213"/>
        <v>8.1999999999999993</v>
      </c>
      <c r="Y485" s="29">
        <f t="shared" si="213"/>
        <v>24.403199999999998</v>
      </c>
      <c r="Z485" s="29">
        <f t="shared" si="199"/>
        <v>200.10623999999999</v>
      </c>
    </row>
    <row r="486" spans="1:26" x14ac:dyDescent="0.25">
      <c r="A486" s="25">
        <f t="shared" si="207"/>
        <v>484</v>
      </c>
      <c r="B486" s="25" t="s">
        <v>42</v>
      </c>
      <c r="C486" s="4" t="s">
        <v>17</v>
      </c>
      <c r="D486" s="25" t="s">
        <v>237</v>
      </c>
      <c r="E486" s="25" t="s">
        <v>203</v>
      </c>
      <c r="F486" s="25" t="s">
        <v>246</v>
      </c>
      <c r="G486" s="25" t="s">
        <v>204</v>
      </c>
      <c r="H486" s="25" t="s">
        <v>197</v>
      </c>
      <c r="I486" s="25" t="str">
        <f t="shared" si="206"/>
        <v>Paid Middle</v>
      </c>
      <c r="J486" s="25" t="str">
        <f t="shared" si="197"/>
        <v>PM</v>
      </c>
      <c r="K486" s="25" t="s">
        <v>3</v>
      </c>
      <c r="L486" s="25" t="s">
        <v>8</v>
      </c>
      <c r="M486" s="25" t="str">
        <f t="shared" si="208"/>
        <v>Kiosk Large</v>
      </c>
      <c r="N486" s="25" t="str">
        <f t="shared" si="198"/>
        <v>KL</v>
      </c>
      <c r="O486" s="25" t="s">
        <v>189</v>
      </c>
      <c r="P486" s="25" t="s">
        <v>209</v>
      </c>
      <c r="Q486" s="4" t="str">
        <f t="shared" si="209"/>
        <v>L7-AK-CC-PM-KL-4A</v>
      </c>
      <c r="R486" s="4" t="str">
        <f t="shared" si="210"/>
        <v>PM-KL-4A</v>
      </c>
      <c r="S486" s="26">
        <v>2.5</v>
      </c>
      <c r="T486" s="26">
        <v>3.72</v>
      </c>
      <c r="U486" s="27">
        <f t="shared" si="211"/>
        <v>9.3000000000000007</v>
      </c>
      <c r="V486" s="28">
        <v>0</v>
      </c>
      <c r="W486" s="27">
        <f t="shared" si="212"/>
        <v>9.3000000000000007</v>
      </c>
      <c r="X486" s="29">
        <f t="shared" si="213"/>
        <v>8.1999999999999993</v>
      </c>
      <c r="Y486" s="29">
        <f t="shared" si="213"/>
        <v>12.201599999999999</v>
      </c>
      <c r="Z486" s="29">
        <f t="shared" si="199"/>
        <v>100.05311999999999</v>
      </c>
    </row>
    <row r="487" spans="1:26" x14ac:dyDescent="0.25">
      <c r="A487" s="25">
        <f t="shared" si="207"/>
        <v>485</v>
      </c>
      <c r="B487" s="25" t="s">
        <v>42</v>
      </c>
      <c r="C487" s="4" t="s">
        <v>17</v>
      </c>
      <c r="D487" s="25" t="s">
        <v>237</v>
      </c>
      <c r="E487" s="25" t="s">
        <v>203</v>
      </c>
      <c r="F487" s="25" t="s">
        <v>246</v>
      </c>
      <c r="G487" s="25" t="s">
        <v>204</v>
      </c>
      <c r="H487" s="25" t="s">
        <v>197</v>
      </c>
      <c r="I487" s="25" t="str">
        <f t="shared" si="206"/>
        <v>Paid Middle</v>
      </c>
      <c r="J487" s="25" t="str">
        <f t="shared" si="197"/>
        <v>PM</v>
      </c>
      <c r="K487" s="25" t="s">
        <v>3</v>
      </c>
      <c r="L487" s="25" t="s">
        <v>8</v>
      </c>
      <c r="M487" s="25" t="str">
        <f t="shared" si="208"/>
        <v>Kiosk Large</v>
      </c>
      <c r="N487" s="25" t="str">
        <f t="shared" si="198"/>
        <v>KL</v>
      </c>
      <c r="O487" s="25" t="s">
        <v>189</v>
      </c>
      <c r="P487" s="25" t="s">
        <v>210</v>
      </c>
      <c r="Q487" s="4" t="str">
        <f t="shared" si="209"/>
        <v>L7-AK-CC-PM-KL-4B</v>
      </c>
      <c r="R487" s="4" t="str">
        <f t="shared" si="210"/>
        <v>PM-KL-4B</v>
      </c>
      <c r="S487" s="26">
        <v>2.5</v>
      </c>
      <c r="T487" s="26">
        <v>3.72</v>
      </c>
      <c r="U487" s="27">
        <f t="shared" si="211"/>
        <v>9.3000000000000007</v>
      </c>
      <c r="V487" s="28">
        <v>0</v>
      </c>
      <c r="W487" s="27">
        <f t="shared" si="212"/>
        <v>9.3000000000000007</v>
      </c>
      <c r="X487" s="29">
        <f t="shared" si="213"/>
        <v>8.1999999999999993</v>
      </c>
      <c r="Y487" s="29">
        <f t="shared" si="213"/>
        <v>12.201599999999999</v>
      </c>
      <c r="Z487" s="29">
        <f t="shared" si="199"/>
        <v>100.05311999999999</v>
      </c>
    </row>
    <row r="488" spans="1:26" x14ac:dyDescent="0.25">
      <c r="A488" s="25">
        <f t="shared" si="207"/>
        <v>486</v>
      </c>
      <c r="B488" s="25" t="s">
        <v>42</v>
      </c>
      <c r="C488" s="4" t="s">
        <v>17</v>
      </c>
      <c r="D488" s="25" t="s">
        <v>237</v>
      </c>
      <c r="E488" s="25" t="s">
        <v>203</v>
      </c>
      <c r="F488" s="25" t="s">
        <v>246</v>
      </c>
      <c r="G488" s="25" t="s">
        <v>204</v>
      </c>
      <c r="H488" s="25" t="s">
        <v>197</v>
      </c>
      <c r="I488" s="25" t="str">
        <f t="shared" si="206"/>
        <v>Paid Middle</v>
      </c>
      <c r="J488" s="25" t="str">
        <f t="shared" si="197"/>
        <v>PM</v>
      </c>
      <c r="K488" s="25" t="s">
        <v>3</v>
      </c>
      <c r="L488" s="25" t="s">
        <v>8</v>
      </c>
      <c r="M488" s="25" t="str">
        <f t="shared" si="208"/>
        <v>Kiosk Large</v>
      </c>
      <c r="N488" s="25" t="str">
        <f t="shared" si="198"/>
        <v>KL</v>
      </c>
      <c r="O488" s="25" t="s">
        <v>192</v>
      </c>
      <c r="P488" s="25" t="s">
        <v>211</v>
      </c>
      <c r="Q488" s="4" t="str">
        <f t="shared" si="209"/>
        <v>L7-AK-CC-PM-KL-4A+B</v>
      </c>
      <c r="R488" s="4" t="str">
        <f t="shared" si="210"/>
        <v>PM-KL-4A+B</v>
      </c>
      <c r="S488" s="26">
        <v>2.5</v>
      </c>
      <c r="T488" s="26">
        <f>3.72*2</f>
        <v>7.44</v>
      </c>
      <c r="U488" s="27">
        <f t="shared" si="211"/>
        <v>18.600000000000001</v>
      </c>
      <c r="V488" s="28">
        <v>0</v>
      </c>
      <c r="W488" s="27">
        <f t="shared" si="212"/>
        <v>18.600000000000001</v>
      </c>
      <c r="X488" s="29">
        <f t="shared" si="213"/>
        <v>8.1999999999999993</v>
      </c>
      <c r="Y488" s="29">
        <f t="shared" si="213"/>
        <v>24.403199999999998</v>
      </c>
      <c r="Z488" s="29">
        <f t="shared" si="199"/>
        <v>200.10623999999999</v>
      </c>
    </row>
    <row r="489" spans="1:26" x14ac:dyDescent="0.25">
      <c r="A489" s="25">
        <f t="shared" si="207"/>
        <v>487</v>
      </c>
      <c r="B489" s="25" t="s">
        <v>42</v>
      </c>
      <c r="C489" s="4" t="s">
        <v>17</v>
      </c>
      <c r="D489" s="25" t="s">
        <v>237</v>
      </c>
      <c r="E489" s="25" t="s">
        <v>203</v>
      </c>
      <c r="F489" s="25" t="s">
        <v>246</v>
      </c>
      <c r="G489" s="25" t="s">
        <v>204</v>
      </c>
      <c r="H489" s="25" t="s">
        <v>197</v>
      </c>
      <c r="I489" s="25" t="str">
        <f t="shared" si="206"/>
        <v>Paid Middle</v>
      </c>
      <c r="J489" s="25" t="str">
        <f t="shared" si="197"/>
        <v>PM</v>
      </c>
      <c r="K489" s="25" t="s">
        <v>3</v>
      </c>
      <c r="L489" s="25" t="s">
        <v>8</v>
      </c>
      <c r="M489" s="25" t="str">
        <f t="shared" si="208"/>
        <v>Kiosk Large</v>
      </c>
      <c r="N489" s="25" t="str">
        <f t="shared" si="198"/>
        <v>KL</v>
      </c>
      <c r="O489" s="25" t="s">
        <v>192</v>
      </c>
      <c r="P489" s="25">
        <v>5</v>
      </c>
      <c r="Q489" s="4" t="str">
        <f t="shared" si="209"/>
        <v>L7-AK-CC-PM-KL-5</v>
      </c>
      <c r="R489" s="4" t="str">
        <f t="shared" si="210"/>
        <v>PM-KL-5</v>
      </c>
      <c r="S489" s="26">
        <v>2</v>
      </c>
      <c r="T489" s="26">
        <v>3</v>
      </c>
      <c r="U489" s="27">
        <f t="shared" si="211"/>
        <v>6</v>
      </c>
      <c r="V489" s="28">
        <v>0</v>
      </c>
      <c r="W489" s="27">
        <f t="shared" si="212"/>
        <v>6</v>
      </c>
      <c r="X489" s="29">
        <f t="shared" si="213"/>
        <v>6.56</v>
      </c>
      <c r="Y489" s="29">
        <f t="shared" si="213"/>
        <v>9.84</v>
      </c>
      <c r="Z489" s="29">
        <f t="shared" si="199"/>
        <v>64.550399999999996</v>
      </c>
    </row>
    <row r="490" spans="1:26" x14ac:dyDescent="0.25">
      <c r="A490" s="19">
        <f t="shared" si="207"/>
        <v>488</v>
      </c>
      <c r="B490" s="19" t="s">
        <v>42</v>
      </c>
      <c r="C490" s="20" t="s">
        <v>17</v>
      </c>
      <c r="D490" s="19" t="s">
        <v>237</v>
      </c>
      <c r="E490" s="19" t="s">
        <v>203</v>
      </c>
      <c r="F490" s="19" t="s">
        <v>246</v>
      </c>
      <c r="G490" s="19" t="s">
        <v>187</v>
      </c>
      <c r="H490" s="19" t="s">
        <v>198</v>
      </c>
      <c r="I490" s="19" t="str">
        <f t="shared" si="206"/>
        <v>Unpaid South</v>
      </c>
      <c r="J490" s="19" t="str">
        <f t="shared" si="197"/>
        <v>US</v>
      </c>
      <c r="K490" s="19" t="s">
        <v>3</v>
      </c>
      <c r="L490" s="19" t="s">
        <v>8</v>
      </c>
      <c r="M490" s="19" t="str">
        <f t="shared" si="208"/>
        <v>Kiosk Large</v>
      </c>
      <c r="N490" s="19" t="str">
        <f t="shared" si="198"/>
        <v>KL</v>
      </c>
      <c r="O490" s="19" t="s">
        <v>189</v>
      </c>
      <c r="P490" s="19">
        <v>1</v>
      </c>
      <c r="Q490" s="20" t="str">
        <f t="shared" si="209"/>
        <v>L7-AK-CC-US-KL-1</v>
      </c>
      <c r="R490" s="20" t="str">
        <f t="shared" si="210"/>
        <v>US-KL-1</v>
      </c>
      <c r="S490" s="21">
        <v>2</v>
      </c>
      <c r="T490" s="21">
        <v>3</v>
      </c>
      <c r="U490" s="22">
        <f t="shared" si="211"/>
        <v>6</v>
      </c>
      <c r="V490" s="23">
        <v>0</v>
      </c>
      <c r="W490" s="22">
        <f t="shared" si="212"/>
        <v>6</v>
      </c>
      <c r="X490" s="24">
        <f t="shared" si="213"/>
        <v>6.56</v>
      </c>
      <c r="Y490" s="24">
        <f t="shared" si="213"/>
        <v>9.84</v>
      </c>
      <c r="Z490" s="24">
        <f t="shared" si="199"/>
        <v>64.550399999999996</v>
      </c>
    </row>
    <row r="491" spans="1:26" x14ac:dyDescent="0.25">
      <c r="A491" s="19">
        <f t="shared" si="207"/>
        <v>489</v>
      </c>
      <c r="B491" s="19" t="s">
        <v>42</v>
      </c>
      <c r="C491" s="20" t="s">
        <v>17</v>
      </c>
      <c r="D491" s="19" t="s">
        <v>237</v>
      </c>
      <c r="E491" s="19" t="s">
        <v>203</v>
      </c>
      <c r="F491" s="19" t="s">
        <v>246</v>
      </c>
      <c r="G491" s="19" t="s">
        <v>187</v>
      </c>
      <c r="H491" s="19" t="s">
        <v>198</v>
      </c>
      <c r="I491" s="19" t="str">
        <f t="shared" si="206"/>
        <v>Unpaid South</v>
      </c>
      <c r="J491" s="19" t="str">
        <f t="shared" si="197"/>
        <v>US</v>
      </c>
      <c r="K491" s="19" t="s">
        <v>3</v>
      </c>
      <c r="L491" s="19" t="s">
        <v>8</v>
      </c>
      <c r="M491" s="19" t="str">
        <f t="shared" si="208"/>
        <v>Kiosk Large</v>
      </c>
      <c r="N491" s="19" t="str">
        <f t="shared" si="198"/>
        <v>KL</v>
      </c>
      <c r="O491" s="19" t="s">
        <v>189</v>
      </c>
      <c r="P491" s="19">
        <v>2</v>
      </c>
      <c r="Q491" s="20" t="str">
        <f t="shared" si="209"/>
        <v>L7-AK-CC-US-KL-2</v>
      </c>
      <c r="R491" s="20" t="str">
        <f t="shared" si="210"/>
        <v>US-KL-2</v>
      </c>
      <c r="S491" s="21">
        <v>2</v>
      </c>
      <c r="T491" s="21">
        <v>3</v>
      </c>
      <c r="U491" s="22">
        <f t="shared" si="211"/>
        <v>6</v>
      </c>
      <c r="V491" s="23">
        <v>0</v>
      </c>
      <c r="W491" s="22">
        <f t="shared" si="212"/>
        <v>6</v>
      </c>
      <c r="X491" s="24">
        <f t="shared" si="213"/>
        <v>6.56</v>
      </c>
      <c r="Y491" s="24">
        <f t="shared" si="213"/>
        <v>9.84</v>
      </c>
      <c r="Z491" s="24">
        <f t="shared" si="199"/>
        <v>64.550399999999996</v>
      </c>
    </row>
    <row r="492" spans="1:26" x14ac:dyDescent="0.25">
      <c r="A492" s="19">
        <f t="shared" si="207"/>
        <v>490</v>
      </c>
      <c r="B492" s="19" t="s">
        <v>42</v>
      </c>
      <c r="C492" s="20" t="s">
        <v>17</v>
      </c>
      <c r="D492" s="19" t="s">
        <v>237</v>
      </c>
      <c r="E492" s="19" t="s">
        <v>203</v>
      </c>
      <c r="F492" s="19" t="s">
        <v>246</v>
      </c>
      <c r="G492" s="19" t="s">
        <v>187</v>
      </c>
      <c r="H492" s="19" t="s">
        <v>198</v>
      </c>
      <c r="I492" s="19" t="str">
        <f t="shared" si="206"/>
        <v>Unpaid South</v>
      </c>
      <c r="J492" s="19" t="str">
        <f t="shared" si="197"/>
        <v>US</v>
      </c>
      <c r="K492" s="19" t="s">
        <v>3</v>
      </c>
      <c r="L492" s="19" t="s">
        <v>6</v>
      </c>
      <c r="M492" s="19" t="str">
        <f t="shared" si="208"/>
        <v>Kiosk Small</v>
      </c>
      <c r="N492" s="19" t="str">
        <f t="shared" si="198"/>
        <v>KS</v>
      </c>
      <c r="O492" s="19" t="s">
        <v>189</v>
      </c>
      <c r="P492" s="19" t="s">
        <v>190</v>
      </c>
      <c r="Q492" s="20" t="str">
        <f t="shared" si="209"/>
        <v>L7-AK-CC-US-KS-1A</v>
      </c>
      <c r="R492" s="20" t="str">
        <f t="shared" si="210"/>
        <v>US-KS-1A</v>
      </c>
      <c r="S492" s="21">
        <v>1.5</v>
      </c>
      <c r="T492" s="21">
        <v>1.6</v>
      </c>
      <c r="U492" s="22">
        <f t="shared" si="211"/>
        <v>2.4000000000000004</v>
      </c>
      <c r="V492" s="23">
        <v>0</v>
      </c>
      <c r="W492" s="22">
        <f t="shared" si="212"/>
        <v>2.4000000000000004</v>
      </c>
      <c r="X492" s="24">
        <f t="shared" si="213"/>
        <v>4.92</v>
      </c>
      <c r="Y492" s="24">
        <f t="shared" si="213"/>
        <v>5.2480000000000002</v>
      </c>
      <c r="Z492" s="24">
        <f t="shared" si="199"/>
        <v>25.820159999999998</v>
      </c>
    </row>
    <row r="493" spans="1:26" x14ac:dyDescent="0.25">
      <c r="A493" s="19">
        <f t="shared" si="207"/>
        <v>491</v>
      </c>
      <c r="B493" s="19" t="s">
        <v>42</v>
      </c>
      <c r="C493" s="20" t="s">
        <v>17</v>
      </c>
      <c r="D493" s="19" t="s">
        <v>237</v>
      </c>
      <c r="E493" s="19" t="s">
        <v>203</v>
      </c>
      <c r="F493" s="19" t="s">
        <v>246</v>
      </c>
      <c r="G493" s="19" t="s">
        <v>187</v>
      </c>
      <c r="H493" s="19" t="s">
        <v>198</v>
      </c>
      <c r="I493" s="19" t="str">
        <f t="shared" si="206"/>
        <v>Unpaid South</v>
      </c>
      <c r="J493" s="19" t="str">
        <f t="shared" si="197"/>
        <v>US</v>
      </c>
      <c r="K493" s="19" t="s">
        <v>3</v>
      </c>
      <c r="L493" s="19" t="s">
        <v>6</v>
      </c>
      <c r="M493" s="19" t="str">
        <f t="shared" si="208"/>
        <v>Kiosk Small</v>
      </c>
      <c r="N493" s="19" t="str">
        <f t="shared" si="198"/>
        <v>KS</v>
      </c>
      <c r="O493" s="19" t="s">
        <v>189</v>
      </c>
      <c r="P493" s="19" t="s">
        <v>191</v>
      </c>
      <c r="Q493" s="20" t="str">
        <f t="shared" si="209"/>
        <v>L7-AK-CC-US-KS-1B</v>
      </c>
      <c r="R493" s="20" t="str">
        <f t="shared" si="210"/>
        <v>US-KS-1B</v>
      </c>
      <c r="S493" s="21">
        <v>1.5</v>
      </c>
      <c r="T493" s="21">
        <v>1.6</v>
      </c>
      <c r="U493" s="22">
        <f t="shared" si="211"/>
        <v>2.4000000000000004</v>
      </c>
      <c r="V493" s="23">
        <v>0</v>
      </c>
      <c r="W493" s="22">
        <f t="shared" si="212"/>
        <v>2.4000000000000004</v>
      </c>
      <c r="X493" s="24">
        <f t="shared" si="213"/>
        <v>4.92</v>
      </c>
      <c r="Y493" s="24">
        <f t="shared" si="213"/>
        <v>5.2480000000000002</v>
      </c>
      <c r="Z493" s="24">
        <f t="shared" si="199"/>
        <v>25.820159999999998</v>
      </c>
    </row>
    <row r="494" spans="1:26" x14ac:dyDescent="0.25">
      <c r="A494" s="19">
        <f t="shared" si="207"/>
        <v>492</v>
      </c>
      <c r="B494" s="19" t="s">
        <v>42</v>
      </c>
      <c r="C494" s="20" t="s">
        <v>17</v>
      </c>
      <c r="D494" s="19" t="s">
        <v>237</v>
      </c>
      <c r="E494" s="19" t="s">
        <v>203</v>
      </c>
      <c r="F494" s="19" t="s">
        <v>246</v>
      </c>
      <c r="G494" s="19" t="s">
        <v>187</v>
      </c>
      <c r="H494" s="19" t="s">
        <v>198</v>
      </c>
      <c r="I494" s="19" t="str">
        <f t="shared" si="206"/>
        <v>Unpaid South</v>
      </c>
      <c r="J494" s="19" t="str">
        <f t="shared" si="197"/>
        <v>US</v>
      </c>
      <c r="K494" s="19" t="s">
        <v>3</v>
      </c>
      <c r="L494" s="19" t="s">
        <v>9</v>
      </c>
      <c r="M494" s="19" t="str">
        <f t="shared" si="208"/>
        <v>Kiosk Medium</v>
      </c>
      <c r="N494" s="19" t="str">
        <f t="shared" si="198"/>
        <v>KM</v>
      </c>
      <c r="O494" s="19" t="s">
        <v>192</v>
      </c>
      <c r="P494" s="19" t="s">
        <v>193</v>
      </c>
      <c r="Q494" s="20" t="str">
        <f t="shared" si="209"/>
        <v>L7-AK-CC-US-KM-1A+B</v>
      </c>
      <c r="R494" s="20" t="str">
        <f t="shared" si="210"/>
        <v>US-KM-1A+B</v>
      </c>
      <c r="S494" s="21">
        <v>1.5</v>
      </c>
      <c r="T494" s="21">
        <f>1.6*2</f>
        <v>3.2</v>
      </c>
      <c r="U494" s="22">
        <f t="shared" si="211"/>
        <v>4.8000000000000007</v>
      </c>
      <c r="V494" s="23">
        <v>0</v>
      </c>
      <c r="W494" s="22">
        <f t="shared" si="212"/>
        <v>4.8000000000000007</v>
      </c>
      <c r="X494" s="24">
        <f t="shared" si="213"/>
        <v>4.92</v>
      </c>
      <c r="Y494" s="24">
        <f t="shared" si="213"/>
        <v>10.496</v>
      </c>
      <c r="Z494" s="24">
        <f t="shared" si="199"/>
        <v>51.640319999999996</v>
      </c>
    </row>
    <row r="495" spans="1:26" x14ac:dyDescent="0.25">
      <c r="A495" s="1">
        <f t="shared" si="207"/>
        <v>493</v>
      </c>
      <c r="S495" s="8"/>
      <c r="T495" s="8"/>
      <c r="V495" s="18"/>
    </row>
    <row r="496" spans="1:26" x14ac:dyDescent="0.25">
      <c r="A496" s="19">
        <f t="shared" si="207"/>
        <v>494</v>
      </c>
      <c r="B496" s="19" t="s">
        <v>42</v>
      </c>
      <c r="C496" s="20" t="s">
        <v>28</v>
      </c>
      <c r="D496" s="19" t="s">
        <v>238</v>
      </c>
      <c r="E496" s="19" t="s">
        <v>203</v>
      </c>
      <c r="F496" s="19" t="s">
        <v>246</v>
      </c>
      <c r="G496" s="19" t="s">
        <v>187</v>
      </c>
      <c r="H496" s="19" t="s">
        <v>188</v>
      </c>
      <c r="I496" s="19" t="str">
        <f t="shared" si="206"/>
        <v>Unpaid North</v>
      </c>
      <c r="J496" s="19" t="str">
        <f t="shared" si="197"/>
        <v>UN</v>
      </c>
      <c r="K496" s="19" t="s">
        <v>3</v>
      </c>
      <c r="L496" s="19" t="s">
        <v>8</v>
      </c>
      <c r="M496" s="19" t="str">
        <f t="shared" ref="M496:M518" si="214">K496&amp;" "&amp;L496</f>
        <v>Kiosk Large</v>
      </c>
      <c r="N496" s="19" t="str">
        <f t="shared" si="198"/>
        <v>KL</v>
      </c>
      <c r="O496" s="19" t="s">
        <v>189</v>
      </c>
      <c r="P496" s="19">
        <v>1</v>
      </c>
      <c r="Q496" s="20" t="str">
        <f t="shared" ref="Q496:Q518" si="215">B496&amp;"-"&amp;D496&amp;"-"&amp;F496&amp;"-"&amp;J496&amp;"-"&amp;N496&amp;"-"&amp;P496</f>
        <v>L7-KU-CC-UN-KL-1</v>
      </c>
      <c r="R496" s="20" t="str">
        <f t="shared" ref="R496:R518" si="216">J496&amp;"-"&amp;N496&amp;"-"&amp;P496</f>
        <v>UN-KL-1</v>
      </c>
      <c r="S496" s="21">
        <v>2</v>
      </c>
      <c r="T496" s="21">
        <v>3</v>
      </c>
      <c r="U496" s="22">
        <f t="shared" ref="U496:U518" si="217">S496*T496</f>
        <v>6</v>
      </c>
      <c r="V496" s="23">
        <v>0</v>
      </c>
      <c r="W496" s="22">
        <f t="shared" ref="W496:W518" si="218">U496-V496</f>
        <v>6</v>
      </c>
      <c r="X496" s="24">
        <f t="shared" ref="X496:Y518" si="219">S496*X$1</f>
        <v>6.56</v>
      </c>
      <c r="Y496" s="24">
        <f t="shared" si="219"/>
        <v>9.84</v>
      </c>
      <c r="Z496" s="24">
        <f t="shared" si="199"/>
        <v>64.550399999999996</v>
      </c>
    </row>
    <row r="497" spans="1:26" x14ac:dyDescent="0.25">
      <c r="A497" s="19">
        <f t="shared" si="207"/>
        <v>495</v>
      </c>
      <c r="B497" s="19" t="s">
        <v>42</v>
      </c>
      <c r="C497" s="20" t="s">
        <v>28</v>
      </c>
      <c r="D497" s="19" t="s">
        <v>238</v>
      </c>
      <c r="E497" s="19" t="s">
        <v>203</v>
      </c>
      <c r="F497" s="19" t="s">
        <v>246</v>
      </c>
      <c r="G497" s="19" t="s">
        <v>187</v>
      </c>
      <c r="H497" s="19" t="s">
        <v>188</v>
      </c>
      <c r="I497" s="19" t="str">
        <f t="shared" si="206"/>
        <v>Unpaid North</v>
      </c>
      <c r="J497" s="19" t="str">
        <f t="shared" si="197"/>
        <v>UN</v>
      </c>
      <c r="K497" s="19" t="s">
        <v>3</v>
      </c>
      <c r="L497" s="19" t="s">
        <v>6</v>
      </c>
      <c r="M497" s="19" t="str">
        <f t="shared" si="214"/>
        <v>Kiosk Small</v>
      </c>
      <c r="N497" s="19" t="str">
        <f t="shared" si="198"/>
        <v>KS</v>
      </c>
      <c r="O497" s="19" t="s">
        <v>189</v>
      </c>
      <c r="P497" s="19">
        <v>1</v>
      </c>
      <c r="Q497" s="20" t="str">
        <f t="shared" si="215"/>
        <v>L7-KU-CC-UN-KS-1</v>
      </c>
      <c r="R497" s="20" t="str">
        <f t="shared" si="216"/>
        <v>UN-KS-1</v>
      </c>
      <c r="S497" s="21">
        <v>1.5</v>
      </c>
      <c r="T497" s="21">
        <v>1.6</v>
      </c>
      <c r="U497" s="22">
        <f t="shared" si="217"/>
        <v>2.4000000000000004</v>
      </c>
      <c r="V497" s="23">
        <v>0</v>
      </c>
      <c r="W497" s="22">
        <f t="shared" si="218"/>
        <v>2.4000000000000004</v>
      </c>
      <c r="X497" s="24">
        <f t="shared" si="219"/>
        <v>4.92</v>
      </c>
      <c r="Y497" s="24">
        <f t="shared" si="219"/>
        <v>5.2480000000000002</v>
      </c>
      <c r="Z497" s="24">
        <f t="shared" si="199"/>
        <v>25.820159999999998</v>
      </c>
    </row>
    <row r="498" spans="1:26" x14ac:dyDescent="0.25">
      <c r="A498" s="19">
        <f t="shared" si="207"/>
        <v>496</v>
      </c>
      <c r="B498" s="19" t="s">
        <v>42</v>
      </c>
      <c r="C498" s="20" t="s">
        <v>28</v>
      </c>
      <c r="D498" s="19" t="s">
        <v>238</v>
      </c>
      <c r="E498" s="19" t="s">
        <v>203</v>
      </c>
      <c r="F498" s="19" t="s">
        <v>246</v>
      </c>
      <c r="G498" s="19" t="s">
        <v>187</v>
      </c>
      <c r="H498" s="19" t="s">
        <v>188</v>
      </c>
      <c r="I498" s="19" t="str">
        <f t="shared" si="206"/>
        <v>Unpaid North</v>
      </c>
      <c r="J498" s="19" t="str">
        <f t="shared" si="197"/>
        <v>UN</v>
      </c>
      <c r="K498" s="19" t="s">
        <v>3</v>
      </c>
      <c r="L498" s="19" t="s">
        <v>6</v>
      </c>
      <c r="M498" s="19" t="str">
        <f t="shared" si="214"/>
        <v>Kiosk Small</v>
      </c>
      <c r="N498" s="19" t="str">
        <f t="shared" si="198"/>
        <v>KS</v>
      </c>
      <c r="O498" s="19" t="s">
        <v>189</v>
      </c>
      <c r="P498" s="19">
        <v>2</v>
      </c>
      <c r="Q498" s="20" t="str">
        <f t="shared" si="215"/>
        <v>L7-KU-CC-UN-KS-2</v>
      </c>
      <c r="R498" s="20" t="str">
        <f t="shared" si="216"/>
        <v>UN-KS-2</v>
      </c>
      <c r="S498" s="21">
        <v>1.5</v>
      </c>
      <c r="T498" s="21">
        <v>1.6</v>
      </c>
      <c r="U498" s="22">
        <f t="shared" si="217"/>
        <v>2.4000000000000004</v>
      </c>
      <c r="V498" s="23">
        <v>0</v>
      </c>
      <c r="W498" s="22">
        <f t="shared" si="218"/>
        <v>2.4000000000000004</v>
      </c>
      <c r="X498" s="24">
        <f t="shared" si="219"/>
        <v>4.92</v>
      </c>
      <c r="Y498" s="24">
        <f t="shared" si="219"/>
        <v>5.2480000000000002</v>
      </c>
      <c r="Z498" s="24">
        <f t="shared" si="199"/>
        <v>25.820159999999998</v>
      </c>
    </row>
    <row r="499" spans="1:26" x14ac:dyDescent="0.25">
      <c r="A499" s="25">
        <f t="shared" si="207"/>
        <v>497</v>
      </c>
      <c r="B499" s="25" t="s">
        <v>42</v>
      </c>
      <c r="C499" s="4" t="s">
        <v>28</v>
      </c>
      <c r="D499" s="25" t="s">
        <v>238</v>
      </c>
      <c r="E499" s="25" t="s">
        <v>203</v>
      </c>
      <c r="F499" s="25" t="s">
        <v>246</v>
      </c>
      <c r="G499" s="25" t="s">
        <v>204</v>
      </c>
      <c r="H499" s="25" t="s">
        <v>197</v>
      </c>
      <c r="I499" s="25" t="str">
        <f t="shared" si="206"/>
        <v>Paid Middle</v>
      </c>
      <c r="J499" s="25" t="str">
        <f t="shared" ref="J499:J562" si="220">LEFT(G499,1)&amp;LEFT(H499,1)</f>
        <v>PM</v>
      </c>
      <c r="K499" s="25" t="s">
        <v>3</v>
      </c>
      <c r="L499" s="25" t="s">
        <v>8</v>
      </c>
      <c r="M499" s="25" t="str">
        <f t="shared" si="214"/>
        <v>Kiosk Large</v>
      </c>
      <c r="N499" s="25" t="str">
        <f t="shared" ref="N499:N562" si="221">LEFT(K499,1)&amp;LEFT(L499,1)</f>
        <v>KL</v>
      </c>
      <c r="O499" s="25" t="s">
        <v>189</v>
      </c>
      <c r="P499" s="25" t="s">
        <v>190</v>
      </c>
      <c r="Q499" s="4" t="str">
        <f t="shared" si="215"/>
        <v>L7-KU-CC-PM-KL-1A</v>
      </c>
      <c r="R499" s="4" t="str">
        <f t="shared" si="216"/>
        <v>PM-KL-1A</v>
      </c>
      <c r="S499" s="26">
        <v>2.5</v>
      </c>
      <c r="T499" s="26">
        <v>3.72</v>
      </c>
      <c r="U499" s="27">
        <f t="shared" si="217"/>
        <v>9.3000000000000007</v>
      </c>
      <c r="V499" s="28">
        <v>0</v>
      </c>
      <c r="W499" s="27">
        <f t="shared" si="218"/>
        <v>9.3000000000000007</v>
      </c>
      <c r="X499" s="29">
        <f t="shared" si="219"/>
        <v>8.1999999999999993</v>
      </c>
      <c r="Y499" s="29">
        <f t="shared" si="219"/>
        <v>12.201599999999999</v>
      </c>
      <c r="Z499" s="29">
        <f t="shared" ref="Z499:Z562" si="222">W499*Z$1</f>
        <v>100.05311999999999</v>
      </c>
    </row>
    <row r="500" spans="1:26" x14ac:dyDescent="0.25">
      <c r="A500" s="25">
        <f t="shared" si="207"/>
        <v>498</v>
      </c>
      <c r="B500" s="25" t="s">
        <v>42</v>
      </c>
      <c r="C500" s="4" t="s">
        <v>28</v>
      </c>
      <c r="D500" s="25" t="s">
        <v>238</v>
      </c>
      <c r="E500" s="25" t="s">
        <v>203</v>
      </c>
      <c r="F500" s="25" t="s">
        <v>246</v>
      </c>
      <c r="G500" s="25" t="s">
        <v>204</v>
      </c>
      <c r="H500" s="25" t="s">
        <v>197</v>
      </c>
      <c r="I500" s="25" t="str">
        <f t="shared" si="206"/>
        <v>Paid Middle</v>
      </c>
      <c r="J500" s="25" t="str">
        <f t="shared" si="220"/>
        <v>PM</v>
      </c>
      <c r="K500" s="25" t="s">
        <v>3</v>
      </c>
      <c r="L500" s="25" t="s">
        <v>8</v>
      </c>
      <c r="M500" s="25" t="str">
        <f t="shared" si="214"/>
        <v>Kiosk Large</v>
      </c>
      <c r="N500" s="25" t="str">
        <f t="shared" si="221"/>
        <v>KL</v>
      </c>
      <c r="O500" s="25" t="s">
        <v>189</v>
      </c>
      <c r="P500" s="25" t="s">
        <v>191</v>
      </c>
      <c r="Q500" s="4" t="str">
        <f t="shared" si="215"/>
        <v>L7-KU-CC-PM-KL-1B</v>
      </c>
      <c r="R500" s="4" t="str">
        <f t="shared" si="216"/>
        <v>PM-KL-1B</v>
      </c>
      <c r="S500" s="26">
        <v>2.5</v>
      </c>
      <c r="T500" s="26">
        <v>3.72</v>
      </c>
      <c r="U500" s="27">
        <f t="shared" si="217"/>
        <v>9.3000000000000007</v>
      </c>
      <c r="V500" s="28">
        <v>0</v>
      </c>
      <c r="W500" s="27">
        <f t="shared" si="218"/>
        <v>9.3000000000000007</v>
      </c>
      <c r="X500" s="29">
        <f t="shared" si="219"/>
        <v>8.1999999999999993</v>
      </c>
      <c r="Y500" s="29">
        <f t="shared" si="219"/>
        <v>12.201599999999999</v>
      </c>
      <c r="Z500" s="29">
        <f t="shared" si="222"/>
        <v>100.05311999999999</v>
      </c>
    </row>
    <row r="501" spans="1:26" x14ac:dyDescent="0.25">
      <c r="A501" s="25">
        <f t="shared" si="207"/>
        <v>499</v>
      </c>
      <c r="B501" s="25" t="s">
        <v>42</v>
      </c>
      <c r="C501" s="4" t="s">
        <v>28</v>
      </c>
      <c r="D501" s="25" t="s">
        <v>238</v>
      </c>
      <c r="E501" s="25" t="s">
        <v>203</v>
      </c>
      <c r="F501" s="25" t="s">
        <v>246</v>
      </c>
      <c r="G501" s="25" t="s">
        <v>204</v>
      </c>
      <c r="H501" s="25" t="s">
        <v>197</v>
      </c>
      <c r="I501" s="25" t="str">
        <f t="shared" si="206"/>
        <v>Paid Middle</v>
      </c>
      <c r="J501" s="25" t="str">
        <f t="shared" si="220"/>
        <v>PM</v>
      </c>
      <c r="K501" s="25" t="s">
        <v>3</v>
      </c>
      <c r="L501" s="25" t="s">
        <v>8</v>
      </c>
      <c r="M501" s="25" t="str">
        <f t="shared" si="214"/>
        <v>Kiosk Large</v>
      </c>
      <c r="N501" s="25" t="str">
        <f t="shared" si="221"/>
        <v>KL</v>
      </c>
      <c r="O501" s="25" t="s">
        <v>192</v>
      </c>
      <c r="P501" s="25" t="s">
        <v>193</v>
      </c>
      <c r="Q501" s="4" t="str">
        <f t="shared" si="215"/>
        <v>L7-KU-CC-PM-KL-1A+B</v>
      </c>
      <c r="R501" s="4" t="str">
        <f t="shared" si="216"/>
        <v>PM-KL-1A+B</v>
      </c>
      <c r="S501" s="26">
        <v>2.5</v>
      </c>
      <c r="T501" s="26">
        <f>3.72*2</f>
        <v>7.44</v>
      </c>
      <c r="U501" s="27">
        <f t="shared" si="217"/>
        <v>18.600000000000001</v>
      </c>
      <c r="V501" s="28">
        <v>0</v>
      </c>
      <c r="W501" s="27">
        <f t="shared" si="218"/>
        <v>18.600000000000001</v>
      </c>
      <c r="X501" s="29">
        <f t="shared" si="219"/>
        <v>8.1999999999999993</v>
      </c>
      <c r="Y501" s="29">
        <f t="shared" si="219"/>
        <v>24.403199999999998</v>
      </c>
      <c r="Z501" s="29">
        <f t="shared" si="222"/>
        <v>200.10623999999999</v>
      </c>
    </row>
    <row r="502" spans="1:26" x14ac:dyDescent="0.25">
      <c r="A502" s="25">
        <f t="shared" si="207"/>
        <v>500</v>
      </c>
      <c r="B502" s="25" t="s">
        <v>42</v>
      </c>
      <c r="C502" s="4" t="s">
        <v>28</v>
      </c>
      <c r="D502" s="25" t="s">
        <v>238</v>
      </c>
      <c r="E502" s="25" t="s">
        <v>203</v>
      </c>
      <c r="F502" s="25" t="s">
        <v>246</v>
      </c>
      <c r="G502" s="25" t="s">
        <v>204</v>
      </c>
      <c r="H502" s="25" t="s">
        <v>197</v>
      </c>
      <c r="I502" s="25" t="str">
        <f t="shared" si="206"/>
        <v>Paid Middle</v>
      </c>
      <c r="J502" s="25" t="str">
        <f t="shared" si="220"/>
        <v>PM</v>
      </c>
      <c r="K502" s="25" t="s">
        <v>3</v>
      </c>
      <c r="L502" s="25" t="s">
        <v>8</v>
      </c>
      <c r="M502" s="25" t="str">
        <f t="shared" si="214"/>
        <v>Kiosk Large</v>
      </c>
      <c r="N502" s="25" t="str">
        <f t="shared" si="221"/>
        <v>KL</v>
      </c>
      <c r="O502" s="25" t="s">
        <v>189</v>
      </c>
      <c r="P502" s="25" t="s">
        <v>199</v>
      </c>
      <c r="Q502" s="4" t="str">
        <f t="shared" si="215"/>
        <v>L7-KU-CC-PM-KL-2A</v>
      </c>
      <c r="R502" s="4" t="str">
        <f t="shared" si="216"/>
        <v>PM-KL-2A</v>
      </c>
      <c r="S502" s="26">
        <v>2.5</v>
      </c>
      <c r="T502" s="26">
        <v>3.72</v>
      </c>
      <c r="U502" s="27">
        <f t="shared" si="217"/>
        <v>9.3000000000000007</v>
      </c>
      <c r="V502" s="28">
        <v>0</v>
      </c>
      <c r="W502" s="27">
        <f t="shared" si="218"/>
        <v>9.3000000000000007</v>
      </c>
      <c r="X502" s="29">
        <f t="shared" si="219"/>
        <v>8.1999999999999993</v>
      </c>
      <c r="Y502" s="29">
        <f t="shared" si="219"/>
        <v>12.201599999999999</v>
      </c>
      <c r="Z502" s="29">
        <f t="shared" si="222"/>
        <v>100.05311999999999</v>
      </c>
    </row>
    <row r="503" spans="1:26" x14ac:dyDescent="0.25">
      <c r="A503" s="25">
        <f t="shared" si="207"/>
        <v>501</v>
      </c>
      <c r="B503" s="25" t="s">
        <v>42</v>
      </c>
      <c r="C503" s="4" t="s">
        <v>28</v>
      </c>
      <c r="D503" s="25" t="s">
        <v>238</v>
      </c>
      <c r="E503" s="25" t="s">
        <v>203</v>
      </c>
      <c r="F503" s="25" t="s">
        <v>246</v>
      </c>
      <c r="G503" s="25" t="s">
        <v>204</v>
      </c>
      <c r="H503" s="25" t="s">
        <v>197</v>
      </c>
      <c r="I503" s="25" t="str">
        <f t="shared" si="206"/>
        <v>Paid Middle</v>
      </c>
      <c r="J503" s="25" t="str">
        <f t="shared" si="220"/>
        <v>PM</v>
      </c>
      <c r="K503" s="25" t="s">
        <v>3</v>
      </c>
      <c r="L503" s="25" t="s">
        <v>8</v>
      </c>
      <c r="M503" s="25" t="str">
        <f t="shared" si="214"/>
        <v>Kiosk Large</v>
      </c>
      <c r="N503" s="25" t="str">
        <f t="shared" si="221"/>
        <v>KL</v>
      </c>
      <c r="O503" s="25" t="s">
        <v>189</v>
      </c>
      <c r="P503" s="25" t="s">
        <v>200</v>
      </c>
      <c r="Q503" s="4" t="str">
        <f t="shared" si="215"/>
        <v>L7-KU-CC-PM-KL-2B</v>
      </c>
      <c r="R503" s="4" t="str">
        <f t="shared" si="216"/>
        <v>PM-KL-2B</v>
      </c>
      <c r="S503" s="26">
        <v>2.5</v>
      </c>
      <c r="T503" s="26">
        <v>3.72</v>
      </c>
      <c r="U503" s="27">
        <f t="shared" si="217"/>
        <v>9.3000000000000007</v>
      </c>
      <c r="V503" s="28">
        <v>0</v>
      </c>
      <c r="W503" s="27">
        <f t="shared" si="218"/>
        <v>9.3000000000000007</v>
      </c>
      <c r="X503" s="29">
        <f t="shared" si="219"/>
        <v>8.1999999999999993</v>
      </c>
      <c r="Y503" s="29">
        <f t="shared" si="219"/>
        <v>12.201599999999999</v>
      </c>
      <c r="Z503" s="29">
        <f t="shared" si="222"/>
        <v>100.05311999999999</v>
      </c>
    </row>
    <row r="504" spans="1:26" x14ac:dyDescent="0.25">
      <c r="A504" s="25">
        <f t="shared" si="207"/>
        <v>502</v>
      </c>
      <c r="B504" s="25" t="s">
        <v>42</v>
      </c>
      <c r="C504" s="4" t="s">
        <v>28</v>
      </c>
      <c r="D504" s="25" t="s">
        <v>238</v>
      </c>
      <c r="E504" s="25" t="s">
        <v>203</v>
      </c>
      <c r="F504" s="25" t="s">
        <v>246</v>
      </c>
      <c r="G504" s="25" t="s">
        <v>204</v>
      </c>
      <c r="H504" s="25" t="s">
        <v>197</v>
      </c>
      <c r="I504" s="25" t="str">
        <f t="shared" si="206"/>
        <v>Paid Middle</v>
      </c>
      <c r="J504" s="25" t="str">
        <f t="shared" si="220"/>
        <v>PM</v>
      </c>
      <c r="K504" s="25" t="s">
        <v>3</v>
      </c>
      <c r="L504" s="25" t="s">
        <v>8</v>
      </c>
      <c r="M504" s="25" t="str">
        <f t="shared" si="214"/>
        <v>Kiosk Large</v>
      </c>
      <c r="N504" s="25" t="str">
        <f t="shared" si="221"/>
        <v>KL</v>
      </c>
      <c r="O504" s="25" t="s">
        <v>192</v>
      </c>
      <c r="P504" s="25" t="s">
        <v>201</v>
      </c>
      <c r="Q504" s="4" t="str">
        <f t="shared" si="215"/>
        <v>L7-KU-CC-PM-KL-2A+B</v>
      </c>
      <c r="R504" s="4" t="str">
        <f t="shared" si="216"/>
        <v>PM-KL-2A+B</v>
      </c>
      <c r="S504" s="26">
        <v>2.5</v>
      </c>
      <c r="T504" s="26">
        <f>3.72*2</f>
        <v>7.44</v>
      </c>
      <c r="U504" s="27">
        <f t="shared" si="217"/>
        <v>18.600000000000001</v>
      </c>
      <c r="V504" s="28">
        <v>0</v>
      </c>
      <c r="W504" s="27">
        <f t="shared" si="218"/>
        <v>18.600000000000001</v>
      </c>
      <c r="X504" s="29">
        <f t="shared" si="219"/>
        <v>8.1999999999999993</v>
      </c>
      <c r="Y504" s="29">
        <f t="shared" si="219"/>
        <v>24.403199999999998</v>
      </c>
      <c r="Z504" s="29">
        <f t="shared" si="222"/>
        <v>200.10623999999999</v>
      </c>
    </row>
    <row r="505" spans="1:26" x14ac:dyDescent="0.25">
      <c r="A505" s="25">
        <f t="shared" si="207"/>
        <v>503</v>
      </c>
      <c r="B505" s="25" t="s">
        <v>42</v>
      </c>
      <c r="C505" s="4" t="s">
        <v>28</v>
      </c>
      <c r="D505" s="25" t="s">
        <v>238</v>
      </c>
      <c r="E505" s="25" t="s">
        <v>203</v>
      </c>
      <c r="F505" s="25" t="s">
        <v>246</v>
      </c>
      <c r="G505" s="25" t="s">
        <v>204</v>
      </c>
      <c r="H505" s="25" t="s">
        <v>197</v>
      </c>
      <c r="I505" s="25" t="str">
        <f t="shared" si="206"/>
        <v>Paid Middle</v>
      </c>
      <c r="J505" s="25" t="str">
        <f t="shared" si="220"/>
        <v>PM</v>
      </c>
      <c r="K505" s="25" t="s">
        <v>3</v>
      </c>
      <c r="L505" s="25" t="s">
        <v>8</v>
      </c>
      <c r="M505" s="25" t="str">
        <f t="shared" si="214"/>
        <v>Kiosk Large</v>
      </c>
      <c r="N505" s="25" t="str">
        <f t="shared" si="221"/>
        <v>KL</v>
      </c>
      <c r="O505" s="25" t="s">
        <v>189</v>
      </c>
      <c r="P505" s="25" t="s">
        <v>205</v>
      </c>
      <c r="Q505" s="4" t="str">
        <f t="shared" si="215"/>
        <v>L7-KU-CC-PM-KL-3A</v>
      </c>
      <c r="R505" s="4" t="str">
        <f t="shared" si="216"/>
        <v>PM-KL-3A</v>
      </c>
      <c r="S505" s="26">
        <v>2.5</v>
      </c>
      <c r="T505" s="26">
        <v>3.72</v>
      </c>
      <c r="U505" s="27">
        <f t="shared" si="217"/>
        <v>9.3000000000000007</v>
      </c>
      <c r="V505" s="28">
        <v>0</v>
      </c>
      <c r="W505" s="27">
        <f t="shared" si="218"/>
        <v>9.3000000000000007</v>
      </c>
      <c r="X505" s="29">
        <f t="shared" si="219"/>
        <v>8.1999999999999993</v>
      </c>
      <c r="Y505" s="29">
        <f t="shared" si="219"/>
        <v>12.201599999999999</v>
      </c>
      <c r="Z505" s="29">
        <f t="shared" si="222"/>
        <v>100.05311999999999</v>
      </c>
    </row>
    <row r="506" spans="1:26" x14ac:dyDescent="0.25">
      <c r="A506" s="25">
        <f t="shared" si="207"/>
        <v>504</v>
      </c>
      <c r="B506" s="25" t="s">
        <v>42</v>
      </c>
      <c r="C506" s="4" t="s">
        <v>28</v>
      </c>
      <c r="D506" s="25" t="s">
        <v>238</v>
      </c>
      <c r="E506" s="25" t="s">
        <v>203</v>
      </c>
      <c r="F506" s="25" t="s">
        <v>246</v>
      </c>
      <c r="G506" s="25" t="s">
        <v>204</v>
      </c>
      <c r="H506" s="25" t="s">
        <v>197</v>
      </c>
      <c r="I506" s="25" t="str">
        <f t="shared" si="206"/>
        <v>Paid Middle</v>
      </c>
      <c r="J506" s="25" t="str">
        <f t="shared" si="220"/>
        <v>PM</v>
      </c>
      <c r="K506" s="25" t="s">
        <v>3</v>
      </c>
      <c r="L506" s="25" t="s">
        <v>8</v>
      </c>
      <c r="M506" s="25" t="str">
        <f t="shared" si="214"/>
        <v>Kiosk Large</v>
      </c>
      <c r="N506" s="25" t="str">
        <f t="shared" si="221"/>
        <v>KL</v>
      </c>
      <c r="O506" s="25" t="s">
        <v>189</v>
      </c>
      <c r="P506" s="25" t="s">
        <v>206</v>
      </c>
      <c r="Q506" s="4" t="str">
        <f t="shared" si="215"/>
        <v>L7-KU-CC-PM-KL-3B</v>
      </c>
      <c r="R506" s="4" t="str">
        <f t="shared" si="216"/>
        <v>PM-KL-3B</v>
      </c>
      <c r="S506" s="26">
        <v>2.5</v>
      </c>
      <c r="T506" s="26">
        <v>3.72</v>
      </c>
      <c r="U506" s="27">
        <f t="shared" si="217"/>
        <v>9.3000000000000007</v>
      </c>
      <c r="V506" s="28">
        <v>0</v>
      </c>
      <c r="W506" s="27">
        <f t="shared" si="218"/>
        <v>9.3000000000000007</v>
      </c>
      <c r="X506" s="29">
        <f t="shared" si="219"/>
        <v>8.1999999999999993</v>
      </c>
      <c r="Y506" s="29">
        <f t="shared" si="219"/>
        <v>12.201599999999999</v>
      </c>
      <c r="Z506" s="29">
        <f t="shared" si="222"/>
        <v>100.05311999999999</v>
      </c>
    </row>
    <row r="507" spans="1:26" x14ac:dyDescent="0.25">
      <c r="A507" s="25">
        <f t="shared" si="207"/>
        <v>505</v>
      </c>
      <c r="B507" s="25" t="s">
        <v>42</v>
      </c>
      <c r="C507" s="4" t="s">
        <v>28</v>
      </c>
      <c r="D507" s="25" t="s">
        <v>238</v>
      </c>
      <c r="E507" s="25" t="s">
        <v>203</v>
      </c>
      <c r="F507" s="25" t="s">
        <v>246</v>
      </c>
      <c r="G507" s="25" t="s">
        <v>204</v>
      </c>
      <c r="H507" s="25" t="s">
        <v>197</v>
      </c>
      <c r="I507" s="25" t="str">
        <f t="shared" si="206"/>
        <v>Paid Middle</v>
      </c>
      <c r="J507" s="25" t="str">
        <f t="shared" si="220"/>
        <v>PM</v>
      </c>
      <c r="K507" s="25" t="s">
        <v>3</v>
      </c>
      <c r="L507" s="25" t="s">
        <v>8</v>
      </c>
      <c r="M507" s="25" t="str">
        <f t="shared" si="214"/>
        <v>Kiosk Large</v>
      </c>
      <c r="N507" s="25" t="str">
        <f t="shared" si="221"/>
        <v>KL</v>
      </c>
      <c r="O507" s="25" t="s">
        <v>192</v>
      </c>
      <c r="P507" s="25" t="s">
        <v>208</v>
      </c>
      <c r="Q507" s="4" t="str">
        <f t="shared" si="215"/>
        <v>L7-KU-CC-PM-KL-3A+B</v>
      </c>
      <c r="R507" s="4" t="str">
        <f t="shared" si="216"/>
        <v>PM-KL-3A+B</v>
      </c>
      <c r="S507" s="26">
        <v>2.5</v>
      </c>
      <c r="T507" s="26">
        <f>3.72*2</f>
        <v>7.44</v>
      </c>
      <c r="U507" s="27">
        <f t="shared" si="217"/>
        <v>18.600000000000001</v>
      </c>
      <c r="V507" s="28">
        <v>0</v>
      </c>
      <c r="W507" s="27">
        <f t="shared" si="218"/>
        <v>18.600000000000001</v>
      </c>
      <c r="X507" s="29">
        <f t="shared" si="219"/>
        <v>8.1999999999999993</v>
      </c>
      <c r="Y507" s="29">
        <f t="shared" si="219"/>
        <v>24.403199999999998</v>
      </c>
      <c r="Z507" s="29">
        <f t="shared" si="222"/>
        <v>200.10623999999999</v>
      </c>
    </row>
    <row r="508" spans="1:26" x14ac:dyDescent="0.25">
      <c r="A508" s="25">
        <f t="shared" si="207"/>
        <v>506</v>
      </c>
      <c r="B508" s="25" t="s">
        <v>42</v>
      </c>
      <c r="C508" s="4" t="s">
        <v>28</v>
      </c>
      <c r="D508" s="25" t="s">
        <v>238</v>
      </c>
      <c r="E508" s="25" t="s">
        <v>203</v>
      </c>
      <c r="F508" s="25" t="s">
        <v>246</v>
      </c>
      <c r="G508" s="25" t="s">
        <v>204</v>
      </c>
      <c r="H508" s="25" t="s">
        <v>197</v>
      </c>
      <c r="I508" s="25" t="str">
        <f t="shared" si="206"/>
        <v>Paid Middle</v>
      </c>
      <c r="J508" s="25" t="str">
        <f t="shared" si="220"/>
        <v>PM</v>
      </c>
      <c r="K508" s="25" t="s">
        <v>3</v>
      </c>
      <c r="L508" s="25" t="s">
        <v>9</v>
      </c>
      <c r="M508" s="25" t="str">
        <f>K508&amp;" "&amp;L508</f>
        <v>Kiosk Medium</v>
      </c>
      <c r="N508" s="25" t="str">
        <f t="shared" si="221"/>
        <v>KM</v>
      </c>
      <c r="O508" s="25" t="s">
        <v>189</v>
      </c>
      <c r="P508" s="25" t="s">
        <v>190</v>
      </c>
      <c r="Q508" s="4" t="str">
        <f>B508&amp;"-"&amp;D508&amp;"-"&amp;F508&amp;"-"&amp;J508&amp;"-"&amp;N508&amp;"-"&amp;P508</f>
        <v>L7-KU-CC-PM-KM-1A</v>
      </c>
      <c r="R508" s="4" t="str">
        <f t="shared" si="216"/>
        <v>PM-KM-1A</v>
      </c>
      <c r="S508" s="26">
        <v>2.5</v>
      </c>
      <c r="T508" s="26">
        <v>1.86</v>
      </c>
      <c r="U508" s="27">
        <f>S508*T508</f>
        <v>4.6500000000000004</v>
      </c>
      <c r="V508" s="28">
        <v>0</v>
      </c>
      <c r="W508" s="27">
        <f>U508-V508</f>
        <v>4.6500000000000004</v>
      </c>
      <c r="X508" s="29">
        <f t="shared" si="219"/>
        <v>8.1999999999999993</v>
      </c>
      <c r="Y508" s="29">
        <f t="shared" si="219"/>
        <v>6.1007999999999996</v>
      </c>
      <c r="Z508" s="29">
        <f t="shared" si="222"/>
        <v>50.026559999999996</v>
      </c>
    </row>
    <row r="509" spans="1:26" x14ac:dyDescent="0.25">
      <c r="A509" s="25">
        <f t="shared" si="207"/>
        <v>507</v>
      </c>
      <c r="B509" s="25" t="s">
        <v>42</v>
      </c>
      <c r="C509" s="4" t="s">
        <v>28</v>
      </c>
      <c r="D509" s="25" t="s">
        <v>238</v>
      </c>
      <c r="E509" s="25" t="s">
        <v>203</v>
      </c>
      <c r="F509" s="25" t="s">
        <v>246</v>
      </c>
      <c r="G509" s="25" t="s">
        <v>204</v>
      </c>
      <c r="H509" s="25" t="s">
        <v>197</v>
      </c>
      <c r="I509" s="25" t="str">
        <f t="shared" si="206"/>
        <v>Paid Middle</v>
      </c>
      <c r="J509" s="25" t="str">
        <f t="shared" si="220"/>
        <v>PM</v>
      </c>
      <c r="K509" s="25" t="s">
        <v>3</v>
      </c>
      <c r="L509" s="25" t="s">
        <v>9</v>
      </c>
      <c r="M509" s="25" t="str">
        <f>K509&amp;" "&amp;L509</f>
        <v>Kiosk Medium</v>
      </c>
      <c r="N509" s="25" t="str">
        <f t="shared" si="221"/>
        <v>KM</v>
      </c>
      <c r="O509" s="25" t="s">
        <v>189</v>
      </c>
      <c r="P509" s="25" t="s">
        <v>191</v>
      </c>
      <c r="Q509" s="4" t="str">
        <f>B509&amp;"-"&amp;D509&amp;"-"&amp;F509&amp;"-"&amp;J509&amp;"-"&amp;N509&amp;"-"&amp;P509</f>
        <v>L7-KU-CC-PM-KM-1B</v>
      </c>
      <c r="R509" s="4" t="str">
        <f t="shared" si="216"/>
        <v>PM-KM-1B</v>
      </c>
      <c r="S509" s="26">
        <v>2.5</v>
      </c>
      <c r="T509" s="26">
        <v>1.86</v>
      </c>
      <c r="U509" s="27">
        <f>S509*T509</f>
        <v>4.6500000000000004</v>
      </c>
      <c r="V509" s="28">
        <v>0</v>
      </c>
      <c r="W509" s="27">
        <f>U509-V509</f>
        <v>4.6500000000000004</v>
      </c>
      <c r="X509" s="29">
        <f t="shared" si="219"/>
        <v>8.1999999999999993</v>
      </c>
      <c r="Y509" s="29">
        <f t="shared" si="219"/>
        <v>6.1007999999999996</v>
      </c>
      <c r="Z509" s="29">
        <f t="shared" si="222"/>
        <v>50.026559999999996</v>
      </c>
    </row>
    <row r="510" spans="1:26" x14ac:dyDescent="0.25">
      <c r="A510" s="25">
        <f t="shared" si="207"/>
        <v>508</v>
      </c>
      <c r="B510" s="25" t="s">
        <v>42</v>
      </c>
      <c r="C510" s="4" t="s">
        <v>28</v>
      </c>
      <c r="D510" s="25" t="s">
        <v>238</v>
      </c>
      <c r="E510" s="25" t="s">
        <v>203</v>
      </c>
      <c r="F510" s="25" t="s">
        <v>246</v>
      </c>
      <c r="G510" s="25" t="s">
        <v>204</v>
      </c>
      <c r="H510" s="25" t="s">
        <v>197</v>
      </c>
      <c r="I510" s="25" t="str">
        <f t="shared" si="206"/>
        <v>Paid Middle</v>
      </c>
      <c r="J510" s="25" t="str">
        <f t="shared" si="220"/>
        <v>PM</v>
      </c>
      <c r="K510" s="25" t="s">
        <v>3</v>
      </c>
      <c r="L510" s="25" t="s">
        <v>9</v>
      </c>
      <c r="M510" s="25" t="str">
        <f>K510&amp;" "&amp;L510</f>
        <v>Kiosk Medium</v>
      </c>
      <c r="N510" s="25" t="str">
        <f t="shared" si="221"/>
        <v>KM</v>
      </c>
      <c r="O510" s="25" t="s">
        <v>189</v>
      </c>
      <c r="P510" s="25" t="s">
        <v>194</v>
      </c>
      <c r="Q510" s="4" t="str">
        <f>B510&amp;"-"&amp;D510&amp;"-"&amp;F510&amp;"-"&amp;J510&amp;"-"&amp;N510&amp;"-"&amp;P510</f>
        <v>L7-KU-CC-PM-KM-1C</v>
      </c>
      <c r="R510" s="4" t="str">
        <f t="shared" si="216"/>
        <v>PM-KM-1C</v>
      </c>
      <c r="S510" s="26">
        <v>2.5</v>
      </c>
      <c r="T510" s="26">
        <v>1.86</v>
      </c>
      <c r="U510" s="27">
        <f>S510*T510</f>
        <v>4.6500000000000004</v>
      </c>
      <c r="V510" s="28">
        <v>0</v>
      </c>
      <c r="W510" s="27">
        <f>U510-V510</f>
        <v>4.6500000000000004</v>
      </c>
      <c r="X510" s="29">
        <f t="shared" si="219"/>
        <v>8.1999999999999993</v>
      </c>
      <c r="Y510" s="29">
        <f t="shared" si="219"/>
        <v>6.1007999999999996</v>
      </c>
      <c r="Z510" s="29">
        <f t="shared" si="222"/>
        <v>50.026559999999996</v>
      </c>
    </row>
    <row r="511" spans="1:26" x14ac:dyDescent="0.25">
      <c r="A511" s="25">
        <f t="shared" si="207"/>
        <v>509</v>
      </c>
      <c r="B511" s="25" t="s">
        <v>42</v>
      </c>
      <c r="C511" s="4" t="s">
        <v>28</v>
      </c>
      <c r="D511" s="25" t="s">
        <v>238</v>
      </c>
      <c r="E511" s="25" t="s">
        <v>203</v>
      </c>
      <c r="F511" s="25" t="s">
        <v>246</v>
      </c>
      <c r="G511" s="25" t="s">
        <v>204</v>
      </c>
      <c r="H511" s="25" t="s">
        <v>197</v>
      </c>
      <c r="I511" s="25" t="str">
        <f t="shared" si="206"/>
        <v>Paid Middle</v>
      </c>
      <c r="J511" s="25" t="str">
        <f t="shared" si="220"/>
        <v>PM</v>
      </c>
      <c r="K511" s="25" t="s">
        <v>3</v>
      </c>
      <c r="L511" s="25" t="s">
        <v>9</v>
      </c>
      <c r="M511" s="25" t="str">
        <f>K511&amp;" "&amp;L511</f>
        <v>Kiosk Medium</v>
      </c>
      <c r="N511" s="25" t="str">
        <f t="shared" si="221"/>
        <v>KM</v>
      </c>
      <c r="O511" s="25" t="s">
        <v>189</v>
      </c>
      <c r="P511" s="25" t="s">
        <v>195</v>
      </c>
      <c r="Q511" s="4" t="str">
        <f>B511&amp;"-"&amp;D511&amp;"-"&amp;F511&amp;"-"&amp;J511&amp;"-"&amp;N511&amp;"-"&amp;P511</f>
        <v>L7-KU-CC-PM-KM-1D</v>
      </c>
      <c r="R511" s="4" t="str">
        <f t="shared" si="216"/>
        <v>PM-KM-1D</v>
      </c>
      <c r="S511" s="26">
        <v>2.5</v>
      </c>
      <c r="T511" s="26">
        <v>1.86</v>
      </c>
      <c r="U511" s="27">
        <f>S511*T511</f>
        <v>4.6500000000000004</v>
      </c>
      <c r="V511" s="28">
        <v>0</v>
      </c>
      <c r="W511" s="27">
        <f>U511-V511</f>
        <v>4.6500000000000004</v>
      </c>
      <c r="X511" s="29">
        <f t="shared" si="219"/>
        <v>8.1999999999999993</v>
      </c>
      <c r="Y511" s="29">
        <f t="shared" si="219"/>
        <v>6.1007999999999996</v>
      </c>
      <c r="Z511" s="29">
        <f t="shared" si="222"/>
        <v>50.026559999999996</v>
      </c>
    </row>
    <row r="512" spans="1:26" x14ac:dyDescent="0.25">
      <c r="A512" s="25">
        <f t="shared" si="207"/>
        <v>510</v>
      </c>
      <c r="B512" s="25" t="s">
        <v>42</v>
      </c>
      <c r="C512" s="4" t="s">
        <v>28</v>
      </c>
      <c r="D512" s="25" t="s">
        <v>238</v>
      </c>
      <c r="E512" s="25" t="s">
        <v>203</v>
      </c>
      <c r="F512" s="25" t="s">
        <v>246</v>
      </c>
      <c r="G512" s="25" t="s">
        <v>204</v>
      </c>
      <c r="H512" s="25" t="s">
        <v>197</v>
      </c>
      <c r="I512" s="25" t="str">
        <f t="shared" si="206"/>
        <v>Paid Middle</v>
      </c>
      <c r="J512" s="25" t="str">
        <f t="shared" si="220"/>
        <v>PM</v>
      </c>
      <c r="K512" s="25" t="s">
        <v>3</v>
      </c>
      <c r="L512" s="25" t="s">
        <v>8</v>
      </c>
      <c r="M512" s="25" t="str">
        <f>K512&amp;" "&amp;L512</f>
        <v>Kiosk Large</v>
      </c>
      <c r="N512" s="25" t="str">
        <f t="shared" si="221"/>
        <v>KL</v>
      </c>
      <c r="O512" s="25" t="s">
        <v>189</v>
      </c>
      <c r="P512" s="25" t="s">
        <v>196</v>
      </c>
      <c r="Q512" s="4" t="str">
        <f>B512&amp;"-"&amp;D512&amp;"-"&amp;F512&amp;"-"&amp;J512&amp;"-"&amp;N512&amp;"-"&amp;P512</f>
        <v>L7-KU-CC-PM-KL-1AtoD</v>
      </c>
      <c r="R512" s="4" t="str">
        <f t="shared" si="216"/>
        <v>PM-KL-1AtoD</v>
      </c>
      <c r="S512" s="26">
        <v>2.5</v>
      </c>
      <c r="T512" s="26">
        <f>1.86*4</f>
        <v>7.44</v>
      </c>
      <c r="U512" s="27">
        <f>S512*T512</f>
        <v>18.600000000000001</v>
      </c>
      <c r="V512" s="28">
        <v>0</v>
      </c>
      <c r="W512" s="27">
        <f>U512-V512</f>
        <v>18.600000000000001</v>
      </c>
      <c r="X512" s="29">
        <f t="shared" si="219"/>
        <v>8.1999999999999993</v>
      </c>
      <c r="Y512" s="29">
        <f t="shared" si="219"/>
        <v>24.403199999999998</v>
      </c>
      <c r="Z512" s="29">
        <f t="shared" si="222"/>
        <v>200.10623999999999</v>
      </c>
    </row>
    <row r="513" spans="1:26" x14ac:dyDescent="0.25">
      <c r="A513" s="25">
        <f t="shared" si="207"/>
        <v>511</v>
      </c>
      <c r="B513" s="25" t="s">
        <v>42</v>
      </c>
      <c r="C513" s="4" t="s">
        <v>28</v>
      </c>
      <c r="D513" s="25" t="s">
        <v>238</v>
      </c>
      <c r="E513" s="25" t="s">
        <v>203</v>
      </c>
      <c r="F513" s="25" t="s">
        <v>246</v>
      </c>
      <c r="G513" s="25" t="s">
        <v>204</v>
      </c>
      <c r="H513" s="25" t="s">
        <v>197</v>
      </c>
      <c r="I513" s="25" t="str">
        <f t="shared" si="206"/>
        <v>Paid Middle</v>
      </c>
      <c r="J513" s="25" t="str">
        <f t="shared" si="220"/>
        <v>PM</v>
      </c>
      <c r="K513" s="25" t="s">
        <v>3</v>
      </c>
      <c r="L513" s="25" t="s">
        <v>8</v>
      </c>
      <c r="M513" s="25" t="str">
        <f t="shared" si="214"/>
        <v>Kiosk Large</v>
      </c>
      <c r="N513" s="25" t="str">
        <f t="shared" si="221"/>
        <v>KL</v>
      </c>
      <c r="O513" s="25" t="s">
        <v>189</v>
      </c>
      <c r="P513" s="25" t="s">
        <v>209</v>
      </c>
      <c r="Q513" s="4" t="str">
        <f t="shared" si="215"/>
        <v>L7-KU-CC-PM-KL-4A</v>
      </c>
      <c r="R513" s="4" t="str">
        <f t="shared" si="216"/>
        <v>PM-KL-4A</v>
      </c>
      <c r="S513" s="26">
        <v>2.5</v>
      </c>
      <c r="T513" s="26">
        <v>3.72</v>
      </c>
      <c r="U513" s="27">
        <f t="shared" si="217"/>
        <v>9.3000000000000007</v>
      </c>
      <c r="V513" s="28">
        <v>0</v>
      </c>
      <c r="W513" s="27">
        <f t="shared" si="218"/>
        <v>9.3000000000000007</v>
      </c>
      <c r="X513" s="29">
        <f t="shared" si="219"/>
        <v>8.1999999999999993</v>
      </c>
      <c r="Y513" s="29">
        <f t="shared" si="219"/>
        <v>12.201599999999999</v>
      </c>
      <c r="Z513" s="29">
        <f t="shared" si="222"/>
        <v>100.05311999999999</v>
      </c>
    </row>
    <row r="514" spans="1:26" x14ac:dyDescent="0.25">
      <c r="A514" s="25">
        <f t="shared" si="207"/>
        <v>512</v>
      </c>
      <c r="B514" s="25" t="s">
        <v>42</v>
      </c>
      <c r="C514" s="4" t="s">
        <v>28</v>
      </c>
      <c r="D514" s="25" t="s">
        <v>238</v>
      </c>
      <c r="E514" s="25" t="s">
        <v>203</v>
      </c>
      <c r="F514" s="25" t="s">
        <v>246</v>
      </c>
      <c r="G514" s="25" t="s">
        <v>204</v>
      </c>
      <c r="H514" s="25" t="s">
        <v>197</v>
      </c>
      <c r="I514" s="25" t="str">
        <f t="shared" si="206"/>
        <v>Paid Middle</v>
      </c>
      <c r="J514" s="25" t="str">
        <f t="shared" si="220"/>
        <v>PM</v>
      </c>
      <c r="K514" s="25" t="s">
        <v>3</v>
      </c>
      <c r="L514" s="25" t="s">
        <v>8</v>
      </c>
      <c r="M514" s="25" t="str">
        <f t="shared" si="214"/>
        <v>Kiosk Large</v>
      </c>
      <c r="N514" s="25" t="str">
        <f t="shared" si="221"/>
        <v>KL</v>
      </c>
      <c r="O514" s="25" t="s">
        <v>189</v>
      </c>
      <c r="P514" s="25" t="s">
        <v>210</v>
      </c>
      <c r="Q514" s="4" t="str">
        <f t="shared" si="215"/>
        <v>L7-KU-CC-PM-KL-4B</v>
      </c>
      <c r="R514" s="4" t="str">
        <f t="shared" si="216"/>
        <v>PM-KL-4B</v>
      </c>
      <c r="S514" s="26">
        <v>2.5</v>
      </c>
      <c r="T514" s="26">
        <v>3.72</v>
      </c>
      <c r="U514" s="27">
        <f t="shared" si="217"/>
        <v>9.3000000000000007</v>
      </c>
      <c r="V514" s="28">
        <v>0</v>
      </c>
      <c r="W514" s="27">
        <f t="shared" si="218"/>
        <v>9.3000000000000007</v>
      </c>
      <c r="X514" s="29">
        <f t="shared" si="219"/>
        <v>8.1999999999999993</v>
      </c>
      <c r="Y514" s="29">
        <f t="shared" si="219"/>
        <v>12.201599999999999</v>
      </c>
      <c r="Z514" s="29">
        <f t="shared" si="222"/>
        <v>100.05311999999999</v>
      </c>
    </row>
    <row r="515" spans="1:26" x14ac:dyDescent="0.25">
      <c r="A515" s="25">
        <f t="shared" si="207"/>
        <v>513</v>
      </c>
      <c r="B515" s="25" t="s">
        <v>42</v>
      </c>
      <c r="C515" s="4" t="s">
        <v>28</v>
      </c>
      <c r="D515" s="25" t="s">
        <v>238</v>
      </c>
      <c r="E515" s="25" t="s">
        <v>203</v>
      </c>
      <c r="F515" s="25" t="s">
        <v>246</v>
      </c>
      <c r="G515" s="25" t="s">
        <v>204</v>
      </c>
      <c r="H515" s="25" t="s">
        <v>197</v>
      </c>
      <c r="I515" s="25" t="str">
        <f t="shared" si="206"/>
        <v>Paid Middle</v>
      </c>
      <c r="J515" s="25" t="str">
        <f t="shared" si="220"/>
        <v>PM</v>
      </c>
      <c r="K515" s="25" t="s">
        <v>3</v>
      </c>
      <c r="L515" s="25" t="s">
        <v>8</v>
      </c>
      <c r="M515" s="25" t="str">
        <f t="shared" si="214"/>
        <v>Kiosk Large</v>
      </c>
      <c r="N515" s="25" t="str">
        <f t="shared" si="221"/>
        <v>KL</v>
      </c>
      <c r="O515" s="25" t="s">
        <v>192</v>
      </c>
      <c r="P515" s="25" t="s">
        <v>211</v>
      </c>
      <c r="Q515" s="4" t="str">
        <f t="shared" si="215"/>
        <v>L7-KU-CC-PM-KL-4A+B</v>
      </c>
      <c r="R515" s="4" t="str">
        <f t="shared" si="216"/>
        <v>PM-KL-4A+B</v>
      </c>
      <c r="S515" s="26">
        <v>2.5</v>
      </c>
      <c r="T515" s="26">
        <f>3.72*2</f>
        <v>7.44</v>
      </c>
      <c r="U515" s="27">
        <f t="shared" si="217"/>
        <v>18.600000000000001</v>
      </c>
      <c r="V515" s="28">
        <v>0</v>
      </c>
      <c r="W515" s="27">
        <f t="shared" si="218"/>
        <v>18.600000000000001</v>
      </c>
      <c r="X515" s="29">
        <f t="shared" si="219"/>
        <v>8.1999999999999993</v>
      </c>
      <c r="Y515" s="29">
        <f t="shared" si="219"/>
        <v>24.403199999999998</v>
      </c>
      <c r="Z515" s="29">
        <f t="shared" si="222"/>
        <v>200.10623999999999</v>
      </c>
    </row>
    <row r="516" spans="1:26" x14ac:dyDescent="0.25">
      <c r="A516" s="19">
        <f t="shared" si="207"/>
        <v>514</v>
      </c>
      <c r="B516" s="19" t="s">
        <v>42</v>
      </c>
      <c r="C516" s="20" t="s">
        <v>28</v>
      </c>
      <c r="D516" s="19" t="s">
        <v>238</v>
      </c>
      <c r="E516" s="19" t="s">
        <v>203</v>
      </c>
      <c r="F516" s="19" t="s">
        <v>246</v>
      </c>
      <c r="G516" s="19" t="s">
        <v>187</v>
      </c>
      <c r="H516" s="19" t="s">
        <v>198</v>
      </c>
      <c r="I516" s="19" t="str">
        <f t="shared" si="206"/>
        <v>Unpaid South</v>
      </c>
      <c r="J516" s="19" t="str">
        <f t="shared" si="220"/>
        <v>US</v>
      </c>
      <c r="K516" s="19" t="s">
        <v>3</v>
      </c>
      <c r="L516" s="19" t="s">
        <v>8</v>
      </c>
      <c r="M516" s="19" t="str">
        <f t="shared" si="214"/>
        <v>Kiosk Large</v>
      </c>
      <c r="N516" s="19" t="str">
        <f t="shared" si="221"/>
        <v>KL</v>
      </c>
      <c r="O516" s="19" t="s">
        <v>189</v>
      </c>
      <c r="P516" s="19">
        <v>1</v>
      </c>
      <c r="Q516" s="20" t="str">
        <f t="shared" si="215"/>
        <v>L7-KU-CC-US-KL-1</v>
      </c>
      <c r="R516" s="20" t="str">
        <f t="shared" si="216"/>
        <v>US-KL-1</v>
      </c>
      <c r="S516" s="21">
        <v>2</v>
      </c>
      <c r="T516" s="21">
        <v>3</v>
      </c>
      <c r="U516" s="22">
        <f t="shared" si="217"/>
        <v>6</v>
      </c>
      <c r="V516" s="23">
        <v>0</v>
      </c>
      <c r="W516" s="22">
        <f t="shared" si="218"/>
        <v>6</v>
      </c>
      <c r="X516" s="24">
        <f t="shared" si="219"/>
        <v>6.56</v>
      </c>
      <c r="Y516" s="24">
        <f t="shared" si="219"/>
        <v>9.84</v>
      </c>
      <c r="Z516" s="24">
        <f t="shared" si="222"/>
        <v>64.550399999999996</v>
      </c>
    </row>
    <row r="517" spans="1:26" x14ac:dyDescent="0.25">
      <c r="A517" s="19">
        <f t="shared" si="207"/>
        <v>515</v>
      </c>
      <c r="B517" s="19" t="s">
        <v>42</v>
      </c>
      <c r="C517" s="20" t="s">
        <v>28</v>
      </c>
      <c r="D517" s="19" t="s">
        <v>238</v>
      </c>
      <c r="E517" s="19" t="s">
        <v>203</v>
      </c>
      <c r="F517" s="19" t="s">
        <v>246</v>
      </c>
      <c r="G517" s="19" t="s">
        <v>187</v>
      </c>
      <c r="H517" s="19" t="s">
        <v>198</v>
      </c>
      <c r="I517" s="19" t="str">
        <f t="shared" si="206"/>
        <v>Unpaid South</v>
      </c>
      <c r="J517" s="19" t="str">
        <f t="shared" si="220"/>
        <v>US</v>
      </c>
      <c r="K517" s="19" t="s">
        <v>3</v>
      </c>
      <c r="L517" s="19" t="s">
        <v>6</v>
      </c>
      <c r="M517" s="19" t="str">
        <f t="shared" si="214"/>
        <v>Kiosk Small</v>
      </c>
      <c r="N517" s="19" t="str">
        <f t="shared" si="221"/>
        <v>KS</v>
      </c>
      <c r="O517" s="19" t="s">
        <v>189</v>
      </c>
      <c r="P517" s="19">
        <v>1</v>
      </c>
      <c r="Q517" s="20" t="str">
        <f t="shared" si="215"/>
        <v>L7-KU-CC-US-KS-1</v>
      </c>
      <c r="R517" s="20" t="str">
        <f t="shared" si="216"/>
        <v>US-KS-1</v>
      </c>
      <c r="S517" s="21">
        <v>1.5</v>
      </c>
      <c r="T517" s="21">
        <v>1.6</v>
      </c>
      <c r="U517" s="22">
        <f t="shared" si="217"/>
        <v>2.4000000000000004</v>
      </c>
      <c r="V517" s="23">
        <v>0</v>
      </c>
      <c r="W517" s="22">
        <f t="shared" si="218"/>
        <v>2.4000000000000004</v>
      </c>
      <c r="X517" s="24">
        <f t="shared" si="219"/>
        <v>4.92</v>
      </c>
      <c r="Y517" s="24">
        <f t="shared" si="219"/>
        <v>5.2480000000000002</v>
      </c>
      <c r="Z517" s="24">
        <f t="shared" si="222"/>
        <v>25.820159999999998</v>
      </c>
    </row>
    <row r="518" spans="1:26" x14ac:dyDescent="0.25">
      <c r="A518" s="19">
        <f t="shared" si="207"/>
        <v>516</v>
      </c>
      <c r="B518" s="19" t="s">
        <v>42</v>
      </c>
      <c r="C518" s="20" t="s">
        <v>28</v>
      </c>
      <c r="D518" s="19" t="s">
        <v>238</v>
      </c>
      <c r="E518" s="19" t="s">
        <v>203</v>
      </c>
      <c r="F518" s="19" t="s">
        <v>246</v>
      </c>
      <c r="G518" s="19" t="s">
        <v>187</v>
      </c>
      <c r="H518" s="19" t="s">
        <v>198</v>
      </c>
      <c r="I518" s="19" t="str">
        <f t="shared" si="206"/>
        <v>Unpaid South</v>
      </c>
      <c r="J518" s="19" t="str">
        <f t="shared" si="220"/>
        <v>US</v>
      </c>
      <c r="K518" s="19" t="s">
        <v>3</v>
      </c>
      <c r="L518" s="19" t="s">
        <v>6</v>
      </c>
      <c r="M518" s="19" t="str">
        <f t="shared" si="214"/>
        <v>Kiosk Small</v>
      </c>
      <c r="N518" s="19" t="str">
        <f t="shared" si="221"/>
        <v>KS</v>
      </c>
      <c r="O518" s="19" t="s">
        <v>189</v>
      </c>
      <c r="P518" s="19">
        <v>2</v>
      </c>
      <c r="Q518" s="20" t="str">
        <f t="shared" si="215"/>
        <v>L7-KU-CC-US-KS-2</v>
      </c>
      <c r="R518" s="20" t="str">
        <f t="shared" si="216"/>
        <v>US-KS-2</v>
      </c>
      <c r="S518" s="21">
        <v>1.5</v>
      </c>
      <c r="T518" s="21">
        <v>1.6</v>
      </c>
      <c r="U518" s="22">
        <f t="shared" si="217"/>
        <v>2.4000000000000004</v>
      </c>
      <c r="V518" s="23">
        <v>0</v>
      </c>
      <c r="W518" s="22">
        <f t="shared" si="218"/>
        <v>2.4000000000000004</v>
      </c>
      <c r="X518" s="24">
        <f t="shared" si="219"/>
        <v>4.92</v>
      </c>
      <c r="Y518" s="24">
        <f t="shared" si="219"/>
        <v>5.2480000000000002</v>
      </c>
      <c r="Z518" s="24">
        <f t="shared" si="222"/>
        <v>25.820159999999998</v>
      </c>
    </row>
    <row r="519" spans="1:26" x14ac:dyDescent="0.25">
      <c r="A519" s="1">
        <f t="shared" si="207"/>
        <v>517</v>
      </c>
      <c r="S519" s="41"/>
      <c r="T519" s="41"/>
      <c r="V519" s="18"/>
    </row>
    <row r="520" spans="1:26" x14ac:dyDescent="0.25">
      <c r="A520" s="19">
        <f t="shared" si="207"/>
        <v>518</v>
      </c>
      <c r="B520" s="19" t="s">
        <v>42</v>
      </c>
      <c r="C520" s="20" t="s">
        <v>21</v>
      </c>
      <c r="D520" s="19" t="s">
        <v>239</v>
      </c>
      <c r="E520" s="19" t="s">
        <v>203</v>
      </c>
      <c r="F520" s="19" t="s">
        <v>246</v>
      </c>
      <c r="G520" s="19" t="s">
        <v>187</v>
      </c>
      <c r="H520" s="19" t="s">
        <v>188</v>
      </c>
      <c r="I520" s="19" t="str">
        <f t="shared" si="206"/>
        <v>Unpaid North</v>
      </c>
      <c r="J520" s="19" t="str">
        <f t="shared" si="220"/>
        <v>UN</v>
      </c>
      <c r="K520" s="19" t="s">
        <v>3</v>
      </c>
      <c r="L520" s="19" t="s">
        <v>8</v>
      </c>
      <c r="M520" s="19" t="str">
        <f t="shared" ref="M520:M547" si="223">K520&amp;" "&amp;L520</f>
        <v>Kiosk Large</v>
      </c>
      <c r="N520" s="19" t="str">
        <f t="shared" si="221"/>
        <v>KL</v>
      </c>
      <c r="O520" s="19" t="s">
        <v>189</v>
      </c>
      <c r="P520" s="19">
        <v>1</v>
      </c>
      <c r="Q520" s="20" t="str">
        <f t="shared" ref="Q520:Q547" si="224">B520&amp;"-"&amp;D520&amp;"-"&amp;F520&amp;"-"&amp;J520&amp;"-"&amp;N520&amp;"-"&amp;P520</f>
        <v>L7-DD-CC-UN-KL-1</v>
      </c>
      <c r="R520" s="20" t="str">
        <f t="shared" ref="R520:R547" si="225">J520&amp;"-"&amp;N520&amp;"-"&amp;P520</f>
        <v>UN-KL-1</v>
      </c>
      <c r="S520" s="21">
        <v>2</v>
      </c>
      <c r="T520" s="21">
        <v>3</v>
      </c>
      <c r="U520" s="22">
        <f t="shared" ref="U520:U547" si="226">S520*T520</f>
        <v>6</v>
      </c>
      <c r="V520" s="23">
        <v>0</v>
      </c>
      <c r="W520" s="22">
        <f t="shared" ref="W520:W547" si="227">U520-V520</f>
        <v>6</v>
      </c>
      <c r="X520" s="24">
        <f t="shared" ref="X520:Y547" si="228">S520*X$1</f>
        <v>6.56</v>
      </c>
      <c r="Y520" s="24">
        <f t="shared" si="228"/>
        <v>9.84</v>
      </c>
      <c r="Z520" s="24">
        <f t="shared" si="222"/>
        <v>64.550399999999996</v>
      </c>
    </row>
    <row r="521" spans="1:26" x14ac:dyDescent="0.25">
      <c r="A521" s="19">
        <f t="shared" si="207"/>
        <v>519</v>
      </c>
      <c r="B521" s="19" t="s">
        <v>42</v>
      </c>
      <c r="C521" s="20" t="s">
        <v>21</v>
      </c>
      <c r="D521" s="19" t="s">
        <v>239</v>
      </c>
      <c r="E521" s="19" t="s">
        <v>203</v>
      </c>
      <c r="F521" s="19" t="s">
        <v>246</v>
      </c>
      <c r="G521" s="19" t="s">
        <v>187</v>
      </c>
      <c r="H521" s="19" t="s">
        <v>188</v>
      </c>
      <c r="I521" s="19" t="str">
        <f t="shared" si="206"/>
        <v>Unpaid North</v>
      </c>
      <c r="J521" s="19" t="str">
        <f t="shared" si="220"/>
        <v>UN</v>
      </c>
      <c r="K521" s="19" t="s">
        <v>3</v>
      </c>
      <c r="L521" s="19" t="s">
        <v>6</v>
      </c>
      <c r="M521" s="19" t="str">
        <f t="shared" si="223"/>
        <v>Kiosk Small</v>
      </c>
      <c r="N521" s="19" t="str">
        <f t="shared" si="221"/>
        <v>KS</v>
      </c>
      <c r="O521" s="19" t="s">
        <v>189</v>
      </c>
      <c r="P521" s="19" t="s">
        <v>190</v>
      </c>
      <c r="Q521" s="20" t="str">
        <f t="shared" si="224"/>
        <v>L7-DD-CC-UN-KS-1A</v>
      </c>
      <c r="R521" s="20" t="str">
        <f t="shared" si="225"/>
        <v>UN-KS-1A</v>
      </c>
      <c r="S521" s="21">
        <v>1.5</v>
      </c>
      <c r="T521" s="21">
        <v>1.6</v>
      </c>
      <c r="U521" s="22">
        <f t="shared" si="226"/>
        <v>2.4000000000000004</v>
      </c>
      <c r="V521" s="23">
        <v>0</v>
      </c>
      <c r="W521" s="22">
        <f t="shared" si="227"/>
        <v>2.4000000000000004</v>
      </c>
      <c r="X521" s="24">
        <f t="shared" si="228"/>
        <v>4.92</v>
      </c>
      <c r="Y521" s="24">
        <f t="shared" si="228"/>
        <v>5.2480000000000002</v>
      </c>
      <c r="Z521" s="24">
        <f t="shared" si="222"/>
        <v>25.820159999999998</v>
      </c>
    </row>
    <row r="522" spans="1:26" x14ac:dyDescent="0.25">
      <c r="A522" s="19">
        <f t="shared" si="207"/>
        <v>520</v>
      </c>
      <c r="B522" s="19" t="s">
        <v>42</v>
      </c>
      <c r="C522" s="20" t="s">
        <v>21</v>
      </c>
      <c r="D522" s="19" t="s">
        <v>239</v>
      </c>
      <c r="E522" s="19" t="s">
        <v>203</v>
      </c>
      <c r="F522" s="19" t="s">
        <v>246</v>
      </c>
      <c r="G522" s="19" t="s">
        <v>187</v>
      </c>
      <c r="H522" s="19" t="s">
        <v>188</v>
      </c>
      <c r="I522" s="19" t="str">
        <f t="shared" si="206"/>
        <v>Unpaid North</v>
      </c>
      <c r="J522" s="19" t="str">
        <f t="shared" si="220"/>
        <v>UN</v>
      </c>
      <c r="K522" s="19" t="s">
        <v>3</v>
      </c>
      <c r="L522" s="19" t="s">
        <v>6</v>
      </c>
      <c r="M522" s="19" t="str">
        <f t="shared" si="223"/>
        <v>Kiosk Small</v>
      </c>
      <c r="N522" s="19" t="str">
        <f t="shared" si="221"/>
        <v>KS</v>
      </c>
      <c r="O522" s="19" t="s">
        <v>189</v>
      </c>
      <c r="P522" s="19" t="s">
        <v>191</v>
      </c>
      <c r="Q522" s="20" t="str">
        <f t="shared" si="224"/>
        <v>L7-DD-CC-UN-KS-1B</v>
      </c>
      <c r="R522" s="20" t="str">
        <f t="shared" si="225"/>
        <v>UN-KS-1B</v>
      </c>
      <c r="S522" s="21">
        <v>1.5</v>
      </c>
      <c r="T522" s="21">
        <v>1.6</v>
      </c>
      <c r="U522" s="22">
        <f t="shared" si="226"/>
        <v>2.4000000000000004</v>
      </c>
      <c r="V522" s="23">
        <v>0</v>
      </c>
      <c r="W522" s="22">
        <f t="shared" si="227"/>
        <v>2.4000000000000004</v>
      </c>
      <c r="X522" s="24">
        <f t="shared" si="228"/>
        <v>4.92</v>
      </c>
      <c r="Y522" s="24">
        <f t="shared" si="228"/>
        <v>5.2480000000000002</v>
      </c>
      <c r="Z522" s="24">
        <f t="shared" si="222"/>
        <v>25.820159999999998</v>
      </c>
    </row>
    <row r="523" spans="1:26" x14ac:dyDescent="0.25">
      <c r="A523" s="19">
        <f t="shared" si="207"/>
        <v>521</v>
      </c>
      <c r="B523" s="19" t="s">
        <v>42</v>
      </c>
      <c r="C523" s="20" t="s">
        <v>21</v>
      </c>
      <c r="D523" s="19" t="s">
        <v>239</v>
      </c>
      <c r="E523" s="19" t="s">
        <v>203</v>
      </c>
      <c r="F523" s="19" t="s">
        <v>246</v>
      </c>
      <c r="G523" s="19" t="s">
        <v>187</v>
      </c>
      <c r="H523" s="19" t="s">
        <v>188</v>
      </c>
      <c r="I523" s="19" t="str">
        <f t="shared" ref="I523:I586" si="229">G523&amp;" "&amp;H523</f>
        <v>Unpaid North</v>
      </c>
      <c r="J523" s="19" t="str">
        <f t="shared" si="220"/>
        <v>UN</v>
      </c>
      <c r="K523" s="19" t="s">
        <v>3</v>
      </c>
      <c r="L523" s="19" t="s">
        <v>9</v>
      </c>
      <c r="M523" s="19" t="str">
        <f t="shared" si="223"/>
        <v>Kiosk Medium</v>
      </c>
      <c r="N523" s="19" t="str">
        <f t="shared" si="221"/>
        <v>KM</v>
      </c>
      <c r="O523" s="19" t="s">
        <v>192</v>
      </c>
      <c r="P523" s="19" t="s">
        <v>193</v>
      </c>
      <c r="Q523" s="20" t="str">
        <f t="shared" si="224"/>
        <v>L7-DD-CC-UN-KM-1A+B</v>
      </c>
      <c r="R523" s="20" t="str">
        <f t="shared" si="225"/>
        <v>UN-KM-1A+B</v>
      </c>
      <c r="S523" s="21">
        <v>1.5</v>
      </c>
      <c r="T523" s="21">
        <f>1.6*2</f>
        <v>3.2</v>
      </c>
      <c r="U523" s="22">
        <f t="shared" si="226"/>
        <v>4.8000000000000007</v>
      </c>
      <c r="V523" s="23">
        <v>0</v>
      </c>
      <c r="W523" s="22">
        <f t="shared" si="227"/>
        <v>4.8000000000000007</v>
      </c>
      <c r="X523" s="24">
        <f t="shared" si="228"/>
        <v>4.92</v>
      </c>
      <c r="Y523" s="24">
        <f t="shared" si="228"/>
        <v>10.496</v>
      </c>
      <c r="Z523" s="24">
        <f t="shared" si="222"/>
        <v>51.640319999999996</v>
      </c>
    </row>
    <row r="524" spans="1:26" x14ac:dyDescent="0.25">
      <c r="A524" s="25">
        <f t="shared" ref="A524:A587" si="230">A523+1</f>
        <v>522</v>
      </c>
      <c r="B524" s="25" t="s">
        <v>42</v>
      </c>
      <c r="C524" s="4" t="s">
        <v>21</v>
      </c>
      <c r="D524" s="25" t="s">
        <v>239</v>
      </c>
      <c r="E524" s="25" t="s">
        <v>203</v>
      </c>
      <c r="F524" s="25" t="s">
        <v>246</v>
      </c>
      <c r="G524" s="25" t="s">
        <v>204</v>
      </c>
      <c r="H524" s="25" t="s">
        <v>197</v>
      </c>
      <c r="I524" s="25" t="str">
        <f t="shared" si="229"/>
        <v>Paid Middle</v>
      </c>
      <c r="J524" s="25" t="str">
        <f t="shared" si="220"/>
        <v>PM</v>
      </c>
      <c r="K524" s="25" t="s">
        <v>3</v>
      </c>
      <c r="L524" s="25" t="s">
        <v>8</v>
      </c>
      <c r="M524" s="25" t="str">
        <f t="shared" si="223"/>
        <v>Kiosk Large</v>
      </c>
      <c r="N524" s="25" t="str">
        <f t="shared" si="221"/>
        <v>KL</v>
      </c>
      <c r="O524" s="25" t="s">
        <v>189</v>
      </c>
      <c r="P524" s="25" t="s">
        <v>190</v>
      </c>
      <c r="Q524" s="4" t="str">
        <f t="shared" si="224"/>
        <v>L7-DD-CC-PM-KL-1A</v>
      </c>
      <c r="R524" s="4" t="str">
        <f t="shared" si="225"/>
        <v>PM-KL-1A</v>
      </c>
      <c r="S524" s="26">
        <v>2.5</v>
      </c>
      <c r="T524" s="26">
        <v>3.72</v>
      </c>
      <c r="U524" s="27">
        <f t="shared" si="226"/>
        <v>9.3000000000000007</v>
      </c>
      <c r="V524" s="28">
        <v>0</v>
      </c>
      <c r="W524" s="27">
        <f t="shared" si="227"/>
        <v>9.3000000000000007</v>
      </c>
      <c r="X524" s="29">
        <f t="shared" si="228"/>
        <v>8.1999999999999993</v>
      </c>
      <c r="Y524" s="29">
        <f t="shared" si="228"/>
        <v>12.201599999999999</v>
      </c>
      <c r="Z524" s="29">
        <f t="shared" si="222"/>
        <v>100.05311999999999</v>
      </c>
    </row>
    <row r="525" spans="1:26" x14ac:dyDescent="0.25">
      <c r="A525" s="25">
        <f t="shared" si="230"/>
        <v>523</v>
      </c>
      <c r="B525" s="25" t="s">
        <v>42</v>
      </c>
      <c r="C525" s="4" t="s">
        <v>21</v>
      </c>
      <c r="D525" s="25" t="s">
        <v>239</v>
      </c>
      <c r="E525" s="25" t="s">
        <v>203</v>
      </c>
      <c r="F525" s="25" t="s">
        <v>246</v>
      </c>
      <c r="G525" s="25" t="s">
        <v>204</v>
      </c>
      <c r="H525" s="25" t="s">
        <v>197</v>
      </c>
      <c r="I525" s="25" t="str">
        <f t="shared" si="229"/>
        <v>Paid Middle</v>
      </c>
      <c r="J525" s="25" t="str">
        <f t="shared" si="220"/>
        <v>PM</v>
      </c>
      <c r="K525" s="25" t="s">
        <v>3</v>
      </c>
      <c r="L525" s="25" t="s">
        <v>8</v>
      </c>
      <c r="M525" s="25" t="str">
        <f t="shared" si="223"/>
        <v>Kiosk Large</v>
      </c>
      <c r="N525" s="25" t="str">
        <f t="shared" si="221"/>
        <v>KL</v>
      </c>
      <c r="O525" s="25" t="s">
        <v>189</v>
      </c>
      <c r="P525" s="25" t="s">
        <v>191</v>
      </c>
      <c r="Q525" s="4" t="str">
        <f t="shared" si="224"/>
        <v>L7-DD-CC-PM-KL-1B</v>
      </c>
      <c r="R525" s="4" t="str">
        <f t="shared" si="225"/>
        <v>PM-KL-1B</v>
      </c>
      <c r="S525" s="26">
        <v>2.5</v>
      </c>
      <c r="T525" s="26">
        <v>3.72</v>
      </c>
      <c r="U525" s="27">
        <f t="shared" si="226"/>
        <v>9.3000000000000007</v>
      </c>
      <c r="V525" s="28">
        <v>0</v>
      </c>
      <c r="W525" s="27">
        <f t="shared" si="227"/>
        <v>9.3000000000000007</v>
      </c>
      <c r="X525" s="29">
        <f t="shared" si="228"/>
        <v>8.1999999999999993</v>
      </c>
      <c r="Y525" s="29">
        <f t="shared" si="228"/>
        <v>12.201599999999999</v>
      </c>
      <c r="Z525" s="29">
        <f t="shared" si="222"/>
        <v>100.05311999999999</v>
      </c>
    </row>
    <row r="526" spans="1:26" x14ac:dyDescent="0.25">
      <c r="A526" s="25">
        <f t="shared" si="230"/>
        <v>524</v>
      </c>
      <c r="B526" s="25" t="s">
        <v>42</v>
      </c>
      <c r="C526" s="4" t="s">
        <v>21</v>
      </c>
      <c r="D526" s="25" t="s">
        <v>239</v>
      </c>
      <c r="E526" s="25" t="s">
        <v>203</v>
      </c>
      <c r="F526" s="25" t="s">
        <v>246</v>
      </c>
      <c r="G526" s="25" t="s">
        <v>204</v>
      </c>
      <c r="H526" s="25" t="s">
        <v>197</v>
      </c>
      <c r="I526" s="25" t="str">
        <f t="shared" si="229"/>
        <v>Paid Middle</v>
      </c>
      <c r="J526" s="25" t="str">
        <f t="shared" si="220"/>
        <v>PM</v>
      </c>
      <c r="K526" s="25" t="s">
        <v>3</v>
      </c>
      <c r="L526" s="25" t="s">
        <v>8</v>
      </c>
      <c r="M526" s="25" t="str">
        <f t="shared" si="223"/>
        <v>Kiosk Large</v>
      </c>
      <c r="N526" s="25" t="str">
        <f t="shared" si="221"/>
        <v>KL</v>
      </c>
      <c r="O526" s="25" t="s">
        <v>192</v>
      </c>
      <c r="P526" s="25" t="s">
        <v>193</v>
      </c>
      <c r="Q526" s="4" t="str">
        <f t="shared" si="224"/>
        <v>L7-DD-CC-PM-KL-1A+B</v>
      </c>
      <c r="R526" s="4" t="str">
        <f t="shared" si="225"/>
        <v>PM-KL-1A+B</v>
      </c>
      <c r="S526" s="26">
        <v>2.5</v>
      </c>
      <c r="T526" s="26">
        <f>3.72*2</f>
        <v>7.44</v>
      </c>
      <c r="U526" s="27">
        <f t="shared" si="226"/>
        <v>18.600000000000001</v>
      </c>
      <c r="V526" s="28">
        <v>0</v>
      </c>
      <c r="W526" s="27">
        <f t="shared" si="227"/>
        <v>18.600000000000001</v>
      </c>
      <c r="X526" s="29">
        <f t="shared" si="228"/>
        <v>8.1999999999999993</v>
      </c>
      <c r="Y526" s="29">
        <f t="shared" si="228"/>
        <v>24.403199999999998</v>
      </c>
      <c r="Z526" s="29">
        <f t="shared" si="222"/>
        <v>200.10623999999999</v>
      </c>
    </row>
    <row r="527" spans="1:26" x14ac:dyDescent="0.25">
      <c r="A527" s="25">
        <f t="shared" si="230"/>
        <v>525</v>
      </c>
      <c r="B527" s="25" t="s">
        <v>42</v>
      </c>
      <c r="C527" s="4" t="s">
        <v>21</v>
      </c>
      <c r="D527" s="25" t="s">
        <v>239</v>
      </c>
      <c r="E527" s="25" t="s">
        <v>203</v>
      </c>
      <c r="F527" s="25" t="s">
        <v>246</v>
      </c>
      <c r="G527" s="25" t="s">
        <v>204</v>
      </c>
      <c r="H527" s="25" t="s">
        <v>197</v>
      </c>
      <c r="I527" s="25" t="str">
        <f t="shared" si="229"/>
        <v>Paid Middle</v>
      </c>
      <c r="J527" s="25" t="str">
        <f t="shared" si="220"/>
        <v>PM</v>
      </c>
      <c r="K527" s="25" t="s">
        <v>3</v>
      </c>
      <c r="L527" s="25" t="s">
        <v>8</v>
      </c>
      <c r="M527" s="25" t="str">
        <f t="shared" si="223"/>
        <v>Kiosk Large</v>
      </c>
      <c r="N527" s="25" t="str">
        <f t="shared" si="221"/>
        <v>KL</v>
      </c>
      <c r="O527" s="25" t="s">
        <v>189</v>
      </c>
      <c r="P527" s="25" t="s">
        <v>199</v>
      </c>
      <c r="Q527" s="4" t="str">
        <f t="shared" si="224"/>
        <v>L7-DD-CC-PM-KL-2A</v>
      </c>
      <c r="R527" s="4" t="str">
        <f t="shared" si="225"/>
        <v>PM-KL-2A</v>
      </c>
      <c r="S527" s="26">
        <v>2.5</v>
      </c>
      <c r="T527" s="26">
        <v>3.72</v>
      </c>
      <c r="U527" s="27">
        <f t="shared" si="226"/>
        <v>9.3000000000000007</v>
      </c>
      <c r="V527" s="28">
        <v>0</v>
      </c>
      <c r="W527" s="27">
        <f t="shared" si="227"/>
        <v>9.3000000000000007</v>
      </c>
      <c r="X527" s="29">
        <f t="shared" si="228"/>
        <v>8.1999999999999993</v>
      </c>
      <c r="Y527" s="29">
        <f t="shared" si="228"/>
        <v>12.201599999999999</v>
      </c>
      <c r="Z527" s="29">
        <f t="shared" si="222"/>
        <v>100.05311999999999</v>
      </c>
    </row>
    <row r="528" spans="1:26" x14ac:dyDescent="0.25">
      <c r="A528" s="25">
        <f t="shared" si="230"/>
        <v>526</v>
      </c>
      <c r="B528" s="25" t="s">
        <v>42</v>
      </c>
      <c r="C528" s="4" t="s">
        <v>21</v>
      </c>
      <c r="D528" s="25" t="s">
        <v>239</v>
      </c>
      <c r="E528" s="25" t="s">
        <v>203</v>
      </c>
      <c r="F528" s="25" t="s">
        <v>246</v>
      </c>
      <c r="G528" s="25" t="s">
        <v>204</v>
      </c>
      <c r="H528" s="25" t="s">
        <v>197</v>
      </c>
      <c r="I528" s="25" t="str">
        <f t="shared" si="229"/>
        <v>Paid Middle</v>
      </c>
      <c r="J528" s="25" t="str">
        <f t="shared" si="220"/>
        <v>PM</v>
      </c>
      <c r="K528" s="25" t="s">
        <v>3</v>
      </c>
      <c r="L528" s="25" t="s">
        <v>8</v>
      </c>
      <c r="M528" s="25" t="str">
        <f t="shared" si="223"/>
        <v>Kiosk Large</v>
      </c>
      <c r="N528" s="25" t="str">
        <f t="shared" si="221"/>
        <v>KL</v>
      </c>
      <c r="O528" s="25" t="s">
        <v>189</v>
      </c>
      <c r="P528" s="25" t="s">
        <v>200</v>
      </c>
      <c r="Q528" s="4" t="str">
        <f t="shared" si="224"/>
        <v>L7-DD-CC-PM-KL-2B</v>
      </c>
      <c r="R528" s="4" t="str">
        <f t="shared" si="225"/>
        <v>PM-KL-2B</v>
      </c>
      <c r="S528" s="26">
        <v>2.5</v>
      </c>
      <c r="T528" s="26">
        <v>3.72</v>
      </c>
      <c r="U528" s="27">
        <f t="shared" si="226"/>
        <v>9.3000000000000007</v>
      </c>
      <c r="V528" s="28">
        <v>0</v>
      </c>
      <c r="W528" s="27">
        <f t="shared" si="227"/>
        <v>9.3000000000000007</v>
      </c>
      <c r="X528" s="29">
        <f t="shared" si="228"/>
        <v>8.1999999999999993</v>
      </c>
      <c r="Y528" s="29">
        <f t="shared" si="228"/>
        <v>12.201599999999999</v>
      </c>
      <c r="Z528" s="29">
        <f t="shared" si="222"/>
        <v>100.05311999999999</v>
      </c>
    </row>
    <row r="529" spans="1:26" x14ac:dyDescent="0.25">
      <c r="A529" s="25">
        <f t="shared" si="230"/>
        <v>527</v>
      </c>
      <c r="B529" s="25" t="s">
        <v>42</v>
      </c>
      <c r="C529" s="4" t="s">
        <v>21</v>
      </c>
      <c r="D529" s="25" t="s">
        <v>239</v>
      </c>
      <c r="E529" s="25" t="s">
        <v>203</v>
      </c>
      <c r="F529" s="25" t="s">
        <v>246</v>
      </c>
      <c r="G529" s="25" t="s">
        <v>204</v>
      </c>
      <c r="H529" s="25" t="s">
        <v>197</v>
      </c>
      <c r="I529" s="25" t="str">
        <f t="shared" si="229"/>
        <v>Paid Middle</v>
      </c>
      <c r="J529" s="25" t="str">
        <f t="shared" si="220"/>
        <v>PM</v>
      </c>
      <c r="K529" s="25" t="s">
        <v>3</v>
      </c>
      <c r="L529" s="25" t="s">
        <v>8</v>
      </c>
      <c r="M529" s="25" t="str">
        <f t="shared" si="223"/>
        <v>Kiosk Large</v>
      </c>
      <c r="N529" s="25" t="str">
        <f t="shared" si="221"/>
        <v>KL</v>
      </c>
      <c r="O529" s="25" t="s">
        <v>192</v>
      </c>
      <c r="P529" s="25" t="s">
        <v>201</v>
      </c>
      <c r="Q529" s="4" t="str">
        <f t="shared" si="224"/>
        <v>L7-DD-CC-PM-KL-2A+B</v>
      </c>
      <c r="R529" s="4" t="str">
        <f t="shared" si="225"/>
        <v>PM-KL-2A+B</v>
      </c>
      <c r="S529" s="26">
        <v>2.5</v>
      </c>
      <c r="T529" s="26">
        <f>3.72*2</f>
        <v>7.44</v>
      </c>
      <c r="U529" s="27">
        <f t="shared" si="226"/>
        <v>18.600000000000001</v>
      </c>
      <c r="V529" s="28">
        <v>0</v>
      </c>
      <c r="W529" s="27">
        <f t="shared" si="227"/>
        <v>18.600000000000001</v>
      </c>
      <c r="X529" s="29">
        <f t="shared" si="228"/>
        <v>8.1999999999999993</v>
      </c>
      <c r="Y529" s="29">
        <f t="shared" si="228"/>
        <v>24.403199999999998</v>
      </c>
      <c r="Z529" s="29">
        <f t="shared" si="222"/>
        <v>200.10623999999999</v>
      </c>
    </row>
    <row r="530" spans="1:26" x14ac:dyDescent="0.25">
      <c r="A530" s="25">
        <f t="shared" si="230"/>
        <v>528</v>
      </c>
      <c r="B530" s="25" t="s">
        <v>42</v>
      </c>
      <c r="C530" s="4" t="s">
        <v>21</v>
      </c>
      <c r="D530" s="25" t="s">
        <v>239</v>
      </c>
      <c r="E530" s="25" t="s">
        <v>203</v>
      </c>
      <c r="F530" s="25" t="s">
        <v>246</v>
      </c>
      <c r="G530" s="25" t="s">
        <v>204</v>
      </c>
      <c r="H530" s="25" t="s">
        <v>197</v>
      </c>
      <c r="I530" s="25" t="str">
        <f t="shared" si="229"/>
        <v>Paid Middle</v>
      </c>
      <c r="J530" s="25" t="str">
        <f t="shared" si="220"/>
        <v>PM</v>
      </c>
      <c r="K530" s="25" t="s">
        <v>3</v>
      </c>
      <c r="L530" s="25" t="s">
        <v>8</v>
      </c>
      <c r="M530" s="25" t="str">
        <f t="shared" si="223"/>
        <v>Kiosk Large</v>
      </c>
      <c r="N530" s="25" t="str">
        <f t="shared" si="221"/>
        <v>KL</v>
      </c>
      <c r="O530" s="25" t="s">
        <v>189</v>
      </c>
      <c r="P530" s="25" t="s">
        <v>205</v>
      </c>
      <c r="Q530" s="4" t="str">
        <f t="shared" si="224"/>
        <v>L7-DD-CC-PM-KL-3A</v>
      </c>
      <c r="R530" s="4" t="str">
        <f t="shared" si="225"/>
        <v>PM-KL-3A</v>
      </c>
      <c r="S530" s="26">
        <v>2.5</v>
      </c>
      <c r="T530" s="26">
        <v>3.72</v>
      </c>
      <c r="U530" s="27">
        <f t="shared" si="226"/>
        <v>9.3000000000000007</v>
      </c>
      <c r="V530" s="28">
        <v>0</v>
      </c>
      <c r="W530" s="27">
        <f t="shared" si="227"/>
        <v>9.3000000000000007</v>
      </c>
      <c r="X530" s="29">
        <f t="shared" si="228"/>
        <v>8.1999999999999993</v>
      </c>
      <c r="Y530" s="29">
        <f t="shared" si="228"/>
        <v>12.201599999999999</v>
      </c>
      <c r="Z530" s="29">
        <f t="shared" si="222"/>
        <v>100.05311999999999</v>
      </c>
    </row>
    <row r="531" spans="1:26" x14ac:dyDescent="0.25">
      <c r="A531" s="25">
        <f t="shared" si="230"/>
        <v>529</v>
      </c>
      <c r="B531" s="25" t="s">
        <v>42</v>
      </c>
      <c r="C531" s="4" t="s">
        <v>21</v>
      </c>
      <c r="D531" s="25" t="s">
        <v>239</v>
      </c>
      <c r="E531" s="25" t="s">
        <v>203</v>
      </c>
      <c r="F531" s="25" t="s">
        <v>246</v>
      </c>
      <c r="G531" s="25" t="s">
        <v>204</v>
      </c>
      <c r="H531" s="25" t="s">
        <v>197</v>
      </c>
      <c r="I531" s="25" t="str">
        <f t="shared" si="229"/>
        <v>Paid Middle</v>
      </c>
      <c r="J531" s="25" t="str">
        <f t="shared" si="220"/>
        <v>PM</v>
      </c>
      <c r="K531" s="25" t="s">
        <v>3</v>
      </c>
      <c r="L531" s="25" t="s">
        <v>8</v>
      </c>
      <c r="M531" s="25" t="str">
        <f t="shared" si="223"/>
        <v>Kiosk Large</v>
      </c>
      <c r="N531" s="25" t="str">
        <f t="shared" si="221"/>
        <v>KL</v>
      </c>
      <c r="O531" s="25" t="s">
        <v>189</v>
      </c>
      <c r="P531" s="25" t="s">
        <v>206</v>
      </c>
      <c r="Q531" s="4" t="str">
        <f t="shared" si="224"/>
        <v>L7-DD-CC-PM-KL-3B</v>
      </c>
      <c r="R531" s="4" t="str">
        <f t="shared" si="225"/>
        <v>PM-KL-3B</v>
      </c>
      <c r="S531" s="26">
        <v>2.5</v>
      </c>
      <c r="T531" s="26">
        <v>3.72</v>
      </c>
      <c r="U531" s="27">
        <f t="shared" si="226"/>
        <v>9.3000000000000007</v>
      </c>
      <c r="V531" s="28">
        <v>0</v>
      </c>
      <c r="W531" s="27">
        <f t="shared" si="227"/>
        <v>9.3000000000000007</v>
      </c>
      <c r="X531" s="29">
        <f t="shared" si="228"/>
        <v>8.1999999999999993</v>
      </c>
      <c r="Y531" s="29">
        <f t="shared" si="228"/>
        <v>12.201599999999999</v>
      </c>
      <c r="Z531" s="29">
        <f t="shared" si="222"/>
        <v>100.05311999999999</v>
      </c>
    </row>
    <row r="532" spans="1:26" x14ac:dyDescent="0.25">
      <c r="A532" s="25">
        <f t="shared" si="230"/>
        <v>530</v>
      </c>
      <c r="B532" s="25" t="s">
        <v>42</v>
      </c>
      <c r="C532" s="4" t="s">
        <v>21</v>
      </c>
      <c r="D532" s="25" t="s">
        <v>239</v>
      </c>
      <c r="E532" s="25" t="s">
        <v>203</v>
      </c>
      <c r="F532" s="25" t="s">
        <v>246</v>
      </c>
      <c r="G532" s="25" t="s">
        <v>204</v>
      </c>
      <c r="H532" s="25" t="s">
        <v>197</v>
      </c>
      <c r="I532" s="25" t="str">
        <f t="shared" si="229"/>
        <v>Paid Middle</v>
      </c>
      <c r="J532" s="25" t="str">
        <f t="shared" si="220"/>
        <v>PM</v>
      </c>
      <c r="K532" s="25" t="s">
        <v>3</v>
      </c>
      <c r="L532" s="25" t="s">
        <v>8</v>
      </c>
      <c r="M532" s="25" t="str">
        <f t="shared" si="223"/>
        <v>Kiosk Large</v>
      </c>
      <c r="N532" s="25" t="str">
        <f t="shared" si="221"/>
        <v>KL</v>
      </c>
      <c r="O532" s="25" t="s">
        <v>192</v>
      </c>
      <c r="P532" s="25" t="s">
        <v>208</v>
      </c>
      <c r="Q532" s="4" t="str">
        <f t="shared" si="224"/>
        <v>L7-DD-CC-PM-KL-3A+B</v>
      </c>
      <c r="R532" s="4" t="str">
        <f t="shared" si="225"/>
        <v>PM-KL-3A+B</v>
      </c>
      <c r="S532" s="26">
        <v>2.5</v>
      </c>
      <c r="T532" s="26">
        <f>3.72*2</f>
        <v>7.44</v>
      </c>
      <c r="U532" s="27">
        <f t="shared" si="226"/>
        <v>18.600000000000001</v>
      </c>
      <c r="V532" s="28">
        <v>0</v>
      </c>
      <c r="W532" s="27">
        <f t="shared" si="227"/>
        <v>18.600000000000001</v>
      </c>
      <c r="X532" s="29">
        <f t="shared" si="228"/>
        <v>8.1999999999999993</v>
      </c>
      <c r="Y532" s="29">
        <f t="shared" si="228"/>
        <v>24.403199999999998</v>
      </c>
      <c r="Z532" s="29">
        <f t="shared" si="222"/>
        <v>200.10623999999999</v>
      </c>
    </row>
    <row r="533" spans="1:26" x14ac:dyDescent="0.25">
      <c r="A533" s="25">
        <f t="shared" si="230"/>
        <v>531</v>
      </c>
      <c r="B533" s="25" t="s">
        <v>42</v>
      </c>
      <c r="C533" s="4" t="s">
        <v>21</v>
      </c>
      <c r="D533" s="25" t="s">
        <v>239</v>
      </c>
      <c r="E533" s="25" t="s">
        <v>203</v>
      </c>
      <c r="F533" s="25" t="s">
        <v>246</v>
      </c>
      <c r="G533" s="25" t="s">
        <v>204</v>
      </c>
      <c r="H533" s="25" t="s">
        <v>197</v>
      </c>
      <c r="I533" s="25" t="str">
        <f t="shared" si="229"/>
        <v>Paid Middle</v>
      </c>
      <c r="J533" s="25" t="str">
        <f t="shared" si="220"/>
        <v>PM</v>
      </c>
      <c r="K533" s="25" t="s">
        <v>3</v>
      </c>
      <c r="L533" s="25" t="s">
        <v>9</v>
      </c>
      <c r="M533" s="25" t="str">
        <f t="shared" si="223"/>
        <v>Kiosk Medium</v>
      </c>
      <c r="N533" s="25" t="str">
        <f t="shared" si="221"/>
        <v>KM</v>
      </c>
      <c r="O533" s="25" t="s">
        <v>189</v>
      </c>
      <c r="P533" s="25" t="s">
        <v>190</v>
      </c>
      <c r="Q533" s="4" t="str">
        <f t="shared" si="224"/>
        <v>L7-DD-CC-PM-KM-1A</v>
      </c>
      <c r="R533" s="4" t="str">
        <f t="shared" si="225"/>
        <v>PM-KM-1A</v>
      </c>
      <c r="S533" s="26">
        <v>2.5</v>
      </c>
      <c r="T533" s="26">
        <v>1.86</v>
      </c>
      <c r="U533" s="27">
        <f t="shared" si="226"/>
        <v>4.6500000000000004</v>
      </c>
      <c r="V533" s="28">
        <v>0</v>
      </c>
      <c r="W533" s="27">
        <f t="shared" si="227"/>
        <v>4.6500000000000004</v>
      </c>
      <c r="X533" s="29">
        <f t="shared" si="228"/>
        <v>8.1999999999999993</v>
      </c>
      <c r="Y533" s="29">
        <f t="shared" si="228"/>
        <v>6.1007999999999996</v>
      </c>
      <c r="Z533" s="29">
        <f t="shared" si="222"/>
        <v>50.026559999999996</v>
      </c>
    </row>
    <row r="534" spans="1:26" x14ac:dyDescent="0.25">
      <c r="A534" s="25">
        <f t="shared" si="230"/>
        <v>532</v>
      </c>
      <c r="B534" s="25" t="s">
        <v>42</v>
      </c>
      <c r="C534" s="4" t="s">
        <v>21</v>
      </c>
      <c r="D534" s="25" t="s">
        <v>239</v>
      </c>
      <c r="E534" s="25" t="s">
        <v>203</v>
      </c>
      <c r="F534" s="25" t="s">
        <v>246</v>
      </c>
      <c r="G534" s="25" t="s">
        <v>204</v>
      </c>
      <c r="H534" s="25" t="s">
        <v>197</v>
      </c>
      <c r="I534" s="25" t="str">
        <f t="shared" si="229"/>
        <v>Paid Middle</v>
      </c>
      <c r="J534" s="25" t="str">
        <f t="shared" si="220"/>
        <v>PM</v>
      </c>
      <c r="K534" s="25" t="s">
        <v>3</v>
      </c>
      <c r="L534" s="25" t="s">
        <v>9</v>
      </c>
      <c r="M534" s="25" t="str">
        <f t="shared" si="223"/>
        <v>Kiosk Medium</v>
      </c>
      <c r="N534" s="25" t="str">
        <f t="shared" si="221"/>
        <v>KM</v>
      </c>
      <c r="O534" s="25" t="s">
        <v>189</v>
      </c>
      <c r="P534" s="25" t="s">
        <v>191</v>
      </c>
      <c r="Q534" s="4" t="str">
        <f t="shared" si="224"/>
        <v>L7-DD-CC-PM-KM-1B</v>
      </c>
      <c r="R534" s="4" t="str">
        <f t="shared" si="225"/>
        <v>PM-KM-1B</v>
      </c>
      <c r="S534" s="26">
        <v>2.5</v>
      </c>
      <c r="T534" s="26">
        <v>1.86</v>
      </c>
      <c r="U534" s="27">
        <f t="shared" si="226"/>
        <v>4.6500000000000004</v>
      </c>
      <c r="V534" s="28">
        <v>0</v>
      </c>
      <c r="W534" s="27">
        <f t="shared" si="227"/>
        <v>4.6500000000000004</v>
      </c>
      <c r="X534" s="29">
        <f t="shared" si="228"/>
        <v>8.1999999999999993</v>
      </c>
      <c r="Y534" s="29">
        <f t="shared" si="228"/>
        <v>6.1007999999999996</v>
      </c>
      <c r="Z534" s="29">
        <f t="shared" si="222"/>
        <v>50.026559999999996</v>
      </c>
    </row>
    <row r="535" spans="1:26" x14ac:dyDescent="0.25">
      <c r="A535" s="25">
        <f t="shared" si="230"/>
        <v>533</v>
      </c>
      <c r="B535" s="25" t="s">
        <v>42</v>
      </c>
      <c r="C535" s="4" t="s">
        <v>21</v>
      </c>
      <c r="D535" s="25" t="s">
        <v>239</v>
      </c>
      <c r="E535" s="25" t="s">
        <v>203</v>
      </c>
      <c r="F535" s="25" t="s">
        <v>246</v>
      </c>
      <c r="G535" s="25" t="s">
        <v>204</v>
      </c>
      <c r="H535" s="25" t="s">
        <v>197</v>
      </c>
      <c r="I535" s="25" t="str">
        <f t="shared" si="229"/>
        <v>Paid Middle</v>
      </c>
      <c r="J535" s="25" t="str">
        <f t="shared" si="220"/>
        <v>PM</v>
      </c>
      <c r="K535" s="25" t="s">
        <v>3</v>
      </c>
      <c r="L535" s="25" t="s">
        <v>9</v>
      </c>
      <c r="M535" s="25" t="str">
        <f t="shared" si="223"/>
        <v>Kiosk Medium</v>
      </c>
      <c r="N535" s="25" t="str">
        <f t="shared" si="221"/>
        <v>KM</v>
      </c>
      <c r="O535" s="25" t="s">
        <v>189</v>
      </c>
      <c r="P535" s="25" t="s">
        <v>194</v>
      </c>
      <c r="Q535" s="4" t="str">
        <f t="shared" si="224"/>
        <v>L7-DD-CC-PM-KM-1C</v>
      </c>
      <c r="R535" s="4" t="str">
        <f t="shared" si="225"/>
        <v>PM-KM-1C</v>
      </c>
      <c r="S535" s="26">
        <v>2.5</v>
      </c>
      <c r="T535" s="26">
        <v>1.86</v>
      </c>
      <c r="U535" s="27">
        <f t="shared" si="226"/>
        <v>4.6500000000000004</v>
      </c>
      <c r="V535" s="28">
        <v>0</v>
      </c>
      <c r="W535" s="27">
        <f t="shared" si="227"/>
        <v>4.6500000000000004</v>
      </c>
      <c r="X535" s="29">
        <f t="shared" si="228"/>
        <v>8.1999999999999993</v>
      </c>
      <c r="Y535" s="29">
        <f t="shared" si="228"/>
        <v>6.1007999999999996</v>
      </c>
      <c r="Z535" s="29">
        <f t="shared" si="222"/>
        <v>50.026559999999996</v>
      </c>
    </row>
    <row r="536" spans="1:26" x14ac:dyDescent="0.25">
      <c r="A536" s="25">
        <f t="shared" si="230"/>
        <v>534</v>
      </c>
      <c r="B536" s="25" t="s">
        <v>42</v>
      </c>
      <c r="C536" s="4" t="s">
        <v>21</v>
      </c>
      <c r="D536" s="25" t="s">
        <v>239</v>
      </c>
      <c r="E536" s="25" t="s">
        <v>203</v>
      </c>
      <c r="F536" s="25" t="s">
        <v>246</v>
      </c>
      <c r="G536" s="25" t="s">
        <v>204</v>
      </c>
      <c r="H536" s="25" t="s">
        <v>197</v>
      </c>
      <c r="I536" s="25" t="str">
        <f t="shared" si="229"/>
        <v>Paid Middle</v>
      </c>
      <c r="J536" s="25" t="str">
        <f t="shared" si="220"/>
        <v>PM</v>
      </c>
      <c r="K536" s="25" t="s">
        <v>3</v>
      </c>
      <c r="L536" s="25" t="s">
        <v>9</v>
      </c>
      <c r="M536" s="25" t="str">
        <f t="shared" si="223"/>
        <v>Kiosk Medium</v>
      </c>
      <c r="N536" s="25" t="str">
        <f t="shared" si="221"/>
        <v>KM</v>
      </c>
      <c r="O536" s="25" t="s">
        <v>189</v>
      </c>
      <c r="P536" s="25" t="s">
        <v>195</v>
      </c>
      <c r="Q536" s="4" t="str">
        <f t="shared" si="224"/>
        <v>L7-DD-CC-PM-KM-1D</v>
      </c>
      <c r="R536" s="4" t="str">
        <f t="shared" si="225"/>
        <v>PM-KM-1D</v>
      </c>
      <c r="S536" s="26">
        <v>2.5</v>
      </c>
      <c r="T536" s="26">
        <v>1.86</v>
      </c>
      <c r="U536" s="27">
        <f t="shared" si="226"/>
        <v>4.6500000000000004</v>
      </c>
      <c r="V536" s="28">
        <v>0</v>
      </c>
      <c r="W536" s="27">
        <f t="shared" si="227"/>
        <v>4.6500000000000004</v>
      </c>
      <c r="X536" s="29">
        <f t="shared" si="228"/>
        <v>8.1999999999999993</v>
      </c>
      <c r="Y536" s="29">
        <f t="shared" si="228"/>
        <v>6.1007999999999996</v>
      </c>
      <c r="Z536" s="29">
        <f t="shared" si="222"/>
        <v>50.026559999999996</v>
      </c>
    </row>
    <row r="537" spans="1:26" x14ac:dyDescent="0.25">
      <c r="A537" s="25">
        <f t="shared" si="230"/>
        <v>535</v>
      </c>
      <c r="B537" s="25" t="s">
        <v>42</v>
      </c>
      <c r="C537" s="4" t="s">
        <v>21</v>
      </c>
      <c r="D537" s="25" t="s">
        <v>239</v>
      </c>
      <c r="E537" s="25" t="s">
        <v>203</v>
      </c>
      <c r="F537" s="25" t="s">
        <v>246</v>
      </c>
      <c r="G537" s="25" t="s">
        <v>204</v>
      </c>
      <c r="H537" s="25" t="s">
        <v>197</v>
      </c>
      <c r="I537" s="25" t="str">
        <f t="shared" si="229"/>
        <v>Paid Middle</v>
      </c>
      <c r="J537" s="25" t="str">
        <f t="shared" si="220"/>
        <v>PM</v>
      </c>
      <c r="K537" s="25" t="s">
        <v>3</v>
      </c>
      <c r="L537" s="25" t="s">
        <v>8</v>
      </c>
      <c r="M537" s="25" t="str">
        <f t="shared" si="223"/>
        <v>Kiosk Large</v>
      </c>
      <c r="N537" s="25" t="str">
        <f t="shared" si="221"/>
        <v>KL</v>
      </c>
      <c r="O537" s="25" t="s">
        <v>189</v>
      </c>
      <c r="P537" s="25" t="s">
        <v>196</v>
      </c>
      <c r="Q537" s="4" t="str">
        <f t="shared" si="224"/>
        <v>L7-DD-CC-PM-KL-1AtoD</v>
      </c>
      <c r="R537" s="4" t="str">
        <f t="shared" si="225"/>
        <v>PM-KL-1AtoD</v>
      </c>
      <c r="S537" s="26">
        <v>2.5</v>
      </c>
      <c r="T537" s="26">
        <f>1.86*4</f>
        <v>7.44</v>
      </c>
      <c r="U537" s="27">
        <f t="shared" si="226"/>
        <v>18.600000000000001</v>
      </c>
      <c r="V537" s="28">
        <v>0</v>
      </c>
      <c r="W537" s="27">
        <f t="shared" si="227"/>
        <v>18.600000000000001</v>
      </c>
      <c r="X537" s="29">
        <f t="shared" si="228"/>
        <v>8.1999999999999993</v>
      </c>
      <c r="Y537" s="29">
        <f t="shared" si="228"/>
        <v>24.403199999999998</v>
      </c>
      <c r="Z537" s="29">
        <f t="shared" si="222"/>
        <v>200.10623999999999</v>
      </c>
    </row>
    <row r="538" spans="1:26" x14ac:dyDescent="0.25">
      <c r="A538" s="25">
        <f t="shared" si="230"/>
        <v>536</v>
      </c>
      <c r="B538" s="25" t="s">
        <v>42</v>
      </c>
      <c r="C538" s="4" t="s">
        <v>21</v>
      </c>
      <c r="D538" s="25" t="s">
        <v>239</v>
      </c>
      <c r="E538" s="25" t="s">
        <v>203</v>
      </c>
      <c r="F538" s="25" t="s">
        <v>246</v>
      </c>
      <c r="G538" s="25" t="s">
        <v>204</v>
      </c>
      <c r="H538" s="25" t="s">
        <v>197</v>
      </c>
      <c r="I538" s="25" t="str">
        <f t="shared" si="229"/>
        <v>Paid Middle</v>
      </c>
      <c r="J538" s="25" t="str">
        <f t="shared" si="220"/>
        <v>PM</v>
      </c>
      <c r="K538" s="25" t="s">
        <v>3</v>
      </c>
      <c r="L538" s="25" t="s">
        <v>8</v>
      </c>
      <c r="M538" s="25" t="str">
        <f t="shared" si="223"/>
        <v>Kiosk Large</v>
      </c>
      <c r="N538" s="25" t="str">
        <f t="shared" si="221"/>
        <v>KL</v>
      </c>
      <c r="O538" s="25" t="s">
        <v>189</v>
      </c>
      <c r="P538" s="25" t="s">
        <v>209</v>
      </c>
      <c r="Q538" s="4" t="str">
        <f t="shared" si="224"/>
        <v>L7-DD-CC-PM-KL-4A</v>
      </c>
      <c r="R538" s="4" t="str">
        <f t="shared" si="225"/>
        <v>PM-KL-4A</v>
      </c>
      <c r="S538" s="26">
        <v>2.5</v>
      </c>
      <c r="T538" s="26">
        <v>3.72</v>
      </c>
      <c r="U538" s="27">
        <f t="shared" si="226"/>
        <v>9.3000000000000007</v>
      </c>
      <c r="V538" s="28">
        <v>0</v>
      </c>
      <c r="W538" s="27">
        <f t="shared" si="227"/>
        <v>9.3000000000000007</v>
      </c>
      <c r="X538" s="29">
        <f t="shared" si="228"/>
        <v>8.1999999999999993</v>
      </c>
      <c r="Y538" s="29">
        <f t="shared" si="228"/>
        <v>12.201599999999999</v>
      </c>
      <c r="Z538" s="29">
        <f t="shared" si="222"/>
        <v>100.05311999999999</v>
      </c>
    </row>
    <row r="539" spans="1:26" x14ac:dyDescent="0.25">
      <c r="A539" s="25">
        <f t="shared" si="230"/>
        <v>537</v>
      </c>
      <c r="B539" s="25" t="s">
        <v>42</v>
      </c>
      <c r="C539" s="4" t="s">
        <v>21</v>
      </c>
      <c r="D539" s="25" t="s">
        <v>239</v>
      </c>
      <c r="E539" s="25" t="s">
        <v>203</v>
      </c>
      <c r="F539" s="25" t="s">
        <v>246</v>
      </c>
      <c r="G539" s="25" t="s">
        <v>204</v>
      </c>
      <c r="H539" s="25" t="s">
        <v>197</v>
      </c>
      <c r="I539" s="25" t="str">
        <f t="shared" si="229"/>
        <v>Paid Middle</v>
      </c>
      <c r="J539" s="25" t="str">
        <f t="shared" si="220"/>
        <v>PM</v>
      </c>
      <c r="K539" s="25" t="s">
        <v>3</v>
      </c>
      <c r="L539" s="25" t="s">
        <v>8</v>
      </c>
      <c r="M539" s="25" t="str">
        <f t="shared" si="223"/>
        <v>Kiosk Large</v>
      </c>
      <c r="N539" s="25" t="str">
        <f t="shared" si="221"/>
        <v>KL</v>
      </c>
      <c r="O539" s="25" t="s">
        <v>189</v>
      </c>
      <c r="P539" s="25" t="s">
        <v>210</v>
      </c>
      <c r="Q539" s="4" t="str">
        <f t="shared" si="224"/>
        <v>L7-DD-CC-PM-KL-4B</v>
      </c>
      <c r="R539" s="4" t="str">
        <f t="shared" si="225"/>
        <v>PM-KL-4B</v>
      </c>
      <c r="S539" s="26">
        <v>2.5</v>
      </c>
      <c r="T539" s="26">
        <v>3.72</v>
      </c>
      <c r="U539" s="27">
        <f t="shared" si="226"/>
        <v>9.3000000000000007</v>
      </c>
      <c r="V539" s="28">
        <v>0</v>
      </c>
      <c r="W539" s="27">
        <f t="shared" si="227"/>
        <v>9.3000000000000007</v>
      </c>
      <c r="X539" s="29">
        <f t="shared" si="228"/>
        <v>8.1999999999999993</v>
      </c>
      <c r="Y539" s="29">
        <f t="shared" si="228"/>
        <v>12.201599999999999</v>
      </c>
      <c r="Z539" s="29">
        <f t="shared" si="222"/>
        <v>100.05311999999999</v>
      </c>
    </row>
    <row r="540" spans="1:26" x14ac:dyDescent="0.25">
      <c r="A540" s="25">
        <f t="shared" si="230"/>
        <v>538</v>
      </c>
      <c r="B540" s="25" t="s">
        <v>42</v>
      </c>
      <c r="C540" s="4" t="s">
        <v>21</v>
      </c>
      <c r="D540" s="25" t="s">
        <v>239</v>
      </c>
      <c r="E540" s="25" t="s">
        <v>203</v>
      </c>
      <c r="F540" s="25" t="s">
        <v>246</v>
      </c>
      <c r="G540" s="25" t="s">
        <v>204</v>
      </c>
      <c r="H540" s="25" t="s">
        <v>197</v>
      </c>
      <c r="I540" s="25" t="str">
        <f t="shared" si="229"/>
        <v>Paid Middle</v>
      </c>
      <c r="J540" s="25" t="str">
        <f t="shared" si="220"/>
        <v>PM</v>
      </c>
      <c r="K540" s="25" t="s">
        <v>3</v>
      </c>
      <c r="L540" s="25" t="s">
        <v>8</v>
      </c>
      <c r="M540" s="25" t="str">
        <f t="shared" si="223"/>
        <v>Kiosk Large</v>
      </c>
      <c r="N540" s="25" t="str">
        <f t="shared" si="221"/>
        <v>KL</v>
      </c>
      <c r="O540" s="25" t="s">
        <v>192</v>
      </c>
      <c r="P540" s="25" t="s">
        <v>211</v>
      </c>
      <c r="Q540" s="4" t="str">
        <f t="shared" si="224"/>
        <v>L7-DD-CC-PM-KL-4A+B</v>
      </c>
      <c r="R540" s="4" t="str">
        <f t="shared" si="225"/>
        <v>PM-KL-4A+B</v>
      </c>
      <c r="S540" s="26">
        <v>2.5</v>
      </c>
      <c r="T540" s="26">
        <f>3.72*2</f>
        <v>7.44</v>
      </c>
      <c r="U540" s="27">
        <f t="shared" si="226"/>
        <v>18.600000000000001</v>
      </c>
      <c r="V540" s="28">
        <v>0</v>
      </c>
      <c r="W540" s="27">
        <f t="shared" si="227"/>
        <v>18.600000000000001</v>
      </c>
      <c r="X540" s="29">
        <f t="shared" si="228"/>
        <v>8.1999999999999993</v>
      </c>
      <c r="Y540" s="29">
        <f t="shared" si="228"/>
        <v>24.403199999999998</v>
      </c>
      <c r="Z540" s="29">
        <f t="shared" si="222"/>
        <v>200.10623999999999</v>
      </c>
    </row>
    <row r="541" spans="1:26" x14ac:dyDescent="0.25">
      <c r="A541" s="19">
        <f t="shared" si="230"/>
        <v>539</v>
      </c>
      <c r="B541" s="19" t="s">
        <v>42</v>
      </c>
      <c r="C541" s="20" t="s">
        <v>21</v>
      </c>
      <c r="D541" s="19" t="s">
        <v>239</v>
      </c>
      <c r="E541" s="19" t="s">
        <v>203</v>
      </c>
      <c r="F541" s="19" t="s">
        <v>246</v>
      </c>
      <c r="G541" s="19" t="s">
        <v>187</v>
      </c>
      <c r="H541" s="19" t="s">
        <v>198</v>
      </c>
      <c r="I541" s="19" t="str">
        <f t="shared" si="229"/>
        <v>Unpaid South</v>
      </c>
      <c r="J541" s="19" t="str">
        <f t="shared" si="220"/>
        <v>US</v>
      </c>
      <c r="K541" s="19" t="s">
        <v>3</v>
      </c>
      <c r="L541" s="19" t="s">
        <v>8</v>
      </c>
      <c r="M541" s="19" t="str">
        <f t="shared" si="223"/>
        <v>Kiosk Large</v>
      </c>
      <c r="N541" s="19" t="str">
        <f t="shared" si="221"/>
        <v>KL</v>
      </c>
      <c r="O541" s="19" t="s">
        <v>189</v>
      </c>
      <c r="P541" s="19">
        <v>1</v>
      </c>
      <c r="Q541" s="20" t="str">
        <f t="shared" si="224"/>
        <v>L7-DD-CC-US-KL-1</v>
      </c>
      <c r="R541" s="20" t="str">
        <f t="shared" si="225"/>
        <v>US-KL-1</v>
      </c>
      <c r="S541" s="21">
        <v>2</v>
      </c>
      <c r="T541" s="21">
        <v>3</v>
      </c>
      <c r="U541" s="22">
        <f t="shared" si="226"/>
        <v>6</v>
      </c>
      <c r="V541" s="23">
        <v>0</v>
      </c>
      <c r="W541" s="22">
        <f t="shared" si="227"/>
        <v>6</v>
      </c>
      <c r="X541" s="24">
        <f t="shared" si="228"/>
        <v>6.56</v>
      </c>
      <c r="Y541" s="24">
        <f t="shared" si="228"/>
        <v>9.84</v>
      </c>
      <c r="Z541" s="24">
        <f t="shared" si="222"/>
        <v>64.550399999999996</v>
      </c>
    </row>
    <row r="542" spans="1:26" x14ac:dyDescent="0.25">
      <c r="A542" s="19">
        <f t="shared" si="230"/>
        <v>540</v>
      </c>
      <c r="B542" s="19" t="s">
        <v>42</v>
      </c>
      <c r="C542" s="20" t="s">
        <v>21</v>
      </c>
      <c r="D542" s="19" t="s">
        <v>239</v>
      </c>
      <c r="E542" s="19" t="s">
        <v>203</v>
      </c>
      <c r="F542" s="19" t="s">
        <v>246</v>
      </c>
      <c r="G542" s="19" t="s">
        <v>187</v>
      </c>
      <c r="H542" s="19" t="s">
        <v>198</v>
      </c>
      <c r="I542" s="19" t="str">
        <f t="shared" si="229"/>
        <v>Unpaid South</v>
      </c>
      <c r="J542" s="19" t="str">
        <f t="shared" si="220"/>
        <v>US</v>
      </c>
      <c r="K542" s="19" t="s">
        <v>3</v>
      </c>
      <c r="L542" s="19" t="s">
        <v>8</v>
      </c>
      <c r="M542" s="19" t="str">
        <f t="shared" si="223"/>
        <v>Kiosk Large</v>
      </c>
      <c r="N542" s="19" t="str">
        <f t="shared" si="221"/>
        <v>KL</v>
      </c>
      <c r="O542" s="19" t="s">
        <v>189</v>
      </c>
      <c r="P542" s="19" t="s">
        <v>199</v>
      </c>
      <c r="Q542" s="20" t="str">
        <f t="shared" si="224"/>
        <v>L7-DD-CC-US-KL-2A</v>
      </c>
      <c r="R542" s="20" t="str">
        <f t="shared" si="225"/>
        <v>US-KL-2A</v>
      </c>
      <c r="S542" s="21">
        <v>2</v>
      </c>
      <c r="T542" s="21">
        <v>3</v>
      </c>
      <c r="U542" s="22">
        <f t="shared" si="226"/>
        <v>6</v>
      </c>
      <c r="V542" s="23">
        <v>0</v>
      </c>
      <c r="W542" s="22">
        <f t="shared" si="227"/>
        <v>6</v>
      </c>
      <c r="X542" s="24">
        <f t="shared" si="228"/>
        <v>6.56</v>
      </c>
      <c r="Y542" s="24">
        <f t="shared" si="228"/>
        <v>9.84</v>
      </c>
      <c r="Z542" s="24">
        <f t="shared" si="222"/>
        <v>64.550399999999996</v>
      </c>
    </row>
    <row r="543" spans="1:26" x14ac:dyDescent="0.25">
      <c r="A543" s="19">
        <f t="shared" si="230"/>
        <v>541</v>
      </c>
      <c r="B543" s="19" t="s">
        <v>42</v>
      </c>
      <c r="C543" s="20" t="s">
        <v>21</v>
      </c>
      <c r="D543" s="19" t="s">
        <v>239</v>
      </c>
      <c r="E543" s="19" t="s">
        <v>203</v>
      </c>
      <c r="F543" s="19" t="s">
        <v>246</v>
      </c>
      <c r="G543" s="19" t="s">
        <v>187</v>
      </c>
      <c r="H543" s="19" t="s">
        <v>198</v>
      </c>
      <c r="I543" s="19" t="str">
        <f t="shared" si="229"/>
        <v>Unpaid South</v>
      </c>
      <c r="J543" s="19" t="str">
        <f t="shared" si="220"/>
        <v>US</v>
      </c>
      <c r="K543" s="19" t="s">
        <v>3</v>
      </c>
      <c r="L543" s="19" t="s">
        <v>8</v>
      </c>
      <c r="M543" s="19" t="str">
        <f t="shared" si="223"/>
        <v>Kiosk Large</v>
      </c>
      <c r="N543" s="19" t="str">
        <f t="shared" si="221"/>
        <v>KL</v>
      </c>
      <c r="O543" s="19" t="s">
        <v>189</v>
      </c>
      <c r="P543" s="19" t="s">
        <v>200</v>
      </c>
      <c r="Q543" s="20" t="str">
        <f t="shared" si="224"/>
        <v>L7-DD-CC-US-KL-2B</v>
      </c>
      <c r="R543" s="20" t="str">
        <f t="shared" si="225"/>
        <v>US-KL-2B</v>
      </c>
      <c r="S543" s="21">
        <v>2</v>
      </c>
      <c r="T543" s="21">
        <v>3</v>
      </c>
      <c r="U543" s="22">
        <f t="shared" si="226"/>
        <v>6</v>
      </c>
      <c r="V543" s="23">
        <v>0</v>
      </c>
      <c r="W543" s="22">
        <f t="shared" si="227"/>
        <v>6</v>
      </c>
      <c r="X543" s="24">
        <f t="shared" si="228"/>
        <v>6.56</v>
      </c>
      <c r="Y543" s="24">
        <f t="shared" si="228"/>
        <v>9.84</v>
      </c>
      <c r="Z543" s="24">
        <f t="shared" si="222"/>
        <v>64.550399999999996</v>
      </c>
    </row>
    <row r="544" spans="1:26" x14ac:dyDescent="0.25">
      <c r="A544" s="19">
        <f t="shared" si="230"/>
        <v>542</v>
      </c>
      <c r="B544" s="19" t="s">
        <v>42</v>
      </c>
      <c r="C544" s="20" t="s">
        <v>21</v>
      </c>
      <c r="D544" s="19" t="s">
        <v>239</v>
      </c>
      <c r="E544" s="19" t="s">
        <v>203</v>
      </c>
      <c r="F544" s="19" t="s">
        <v>246</v>
      </c>
      <c r="G544" s="19" t="s">
        <v>187</v>
      </c>
      <c r="H544" s="19" t="s">
        <v>198</v>
      </c>
      <c r="I544" s="19" t="str">
        <f t="shared" si="229"/>
        <v>Unpaid South</v>
      </c>
      <c r="J544" s="19" t="str">
        <f t="shared" si="220"/>
        <v>US</v>
      </c>
      <c r="K544" s="19" t="s">
        <v>3</v>
      </c>
      <c r="L544" s="19" t="s">
        <v>8</v>
      </c>
      <c r="M544" s="19" t="str">
        <f t="shared" si="223"/>
        <v>Kiosk Large</v>
      </c>
      <c r="N544" s="19" t="str">
        <f t="shared" si="221"/>
        <v>KL</v>
      </c>
      <c r="O544" s="19" t="s">
        <v>192</v>
      </c>
      <c r="P544" s="19" t="s">
        <v>201</v>
      </c>
      <c r="Q544" s="20" t="str">
        <f t="shared" si="224"/>
        <v>L7-DD-CC-US-KL-2A+B</v>
      </c>
      <c r="R544" s="20" t="str">
        <f t="shared" si="225"/>
        <v>US-KL-2A+B</v>
      </c>
      <c r="S544" s="21">
        <v>2</v>
      </c>
      <c r="T544" s="21">
        <f>3*2</f>
        <v>6</v>
      </c>
      <c r="U544" s="22">
        <f t="shared" si="226"/>
        <v>12</v>
      </c>
      <c r="V544" s="23">
        <v>0</v>
      </c>
      <c r="W544" s="22">
        <f t="shared" si="227"/>
        <v>12</v>
      </c>
      <c r="X544" s="24">
        <f t="shared" si="228"/>
        <v>6.56</v>
      </c>
      <c r="Y544" s="24">
        <f t="shared" si="228"/>
        <v>19.68</v>
      </c>
      <c r="Z544" s="24">
        <f t="shared" si="222"/>
        <v>129.10079999999999</v>
      </c>
    </row>
    <row r="545" spans="1:26" x14ac:dyDescent="0.25">
      <c r="A545" s="19">
        <f t="shared" si="230"/>
        <v>543</v>
      </c>
      <c r="B545" s="19" t="s">
        <v>42</v>
      </c>
      <c r="C545" s="20" t="s">
        <v>21</v>
      </c>
      <c r="D545" s="19" t="s">
        <v>239</v>
      </c>
      <c r="E545" s="19" t="s">
        <v>203</v>
      </c>
      <c r="F545" s="19" t="s">
        <v>246</v>
      </c>
      <c r="G545" s="19" t="s">
        <v>187</v>
      </c>
      <c r="H545" s="19" t="s">
        <v>198</v>
      </c>
      <c r="I545" s="19" t="str">
        <f t="shared" si="229"/>
        <v>Unpaid South</v>
      </c>
      <c r="J545" s="19" t="str">
        <f t="shared" si="220"/>
        <v>US</v>
      </c>
      <c r="K545" s="19" t="s">
        <v>3</v>
      </c>
      <c r="L545" s="19" t="s">
        <v>6</v>
      </c>
      <c r="M545" s="19" t="str">
        <f t="shared" si="223"/>
        <v>Kiosk Small</v>
      </c>
      <c r="N545" s="19" t="str">
        <f t="shared" si="221"/>
        <v>KS</v>
      </c>
      <c r="O545" s="19" t="s">
        <v>189</v>
      </c>
      <c r="P545" s="19" t="s">
        <v>190</v>
      </c>
      <c r="Q545" s="20" t="str">
        <f t="shared" si="224"/>
        <v>L7-DD-CC-US-KS-1A</v>
      </c>
      <c r="R545" s="20" t="str">
        <f t="shared" si="225"/>
        <v>US-KS-1A</v>
      </c>
      <c r="S545" s="21">
        <v>1.5</v>
      </c>
      <c r="T545" s="21">
        <v>1.6</v>
      </c>
      <c r="U545" s="22">
        <f t="shared" si="226"/>
        <v>2.4000000000000004</v>
      </c>
      <c r="V545" s="23">
        <v>0</v>
      </c>
      <c r="W545" s="22">
        <f t="shared" si="227"/>
        <v>2.4000000000000004</v>
      </c>
      <c r="X545" s="24">
        <f t="shared" si="228"/>
        <v>4.92</v>
      </c>
      <c r="Y545" s="24">
        <f t="shared" si="228"/>
        <v>5.2480000000000002</v>
      </c>
      <c r="Z545" s="24">
        <f t="shared" si="222"/>
        <v>25.820159999999998</v>
      </c>
    </row>
    <row r="546" spans="1:26" x14ac:dyDescent="0.25">
      <c r="A546" s="19">
        <f t="shared" si="230"/>
        <v>544</v>
      </c>
      <c r="B546" s="19" t="s">
        <v>42</v>
      </c>
      <c r="C546" s="20" t="s">
        <v>21</v>
      </c>
      <c r="D546" s="19" t="s">
        <v>239</v>
      </c>
      <c r="E546" s="19" t="s">
        <v>203</v>
      </c>
      <c r="F546" s="19" t="s">
        <v>246</v>
      </c>
      <c r="G546" s="19" t="s">
        <v>187</v>
      </c>
      <c r="H546" s="19" t="s">
        <v>198</v>
      </c>
      <c r="I546" s="19" t="str">
        <f t="shared" si="229"/>
        <v>Unpaid South</v>
      </c>
      <c r="J546" s="19" t="str">
        <f t="shared" si="220"/>
        <v>US</v>
      </c>
      <c r="K546" s="19" t="s">
        <v>3</v>
      </c>
      <c r="L546" s="19" t="s">
        <v>6</v>
      </c>
      <c r="M546" s="19" t="str">
        <f t="shared" si="223"/>
        <v>Kiosk Small</v>
      </c>
      <c r="N546" s="19" t="str">
        <f t="shared" si="221"/>
        <v>KS</v>
      </c>
      <c r="O546" s="19" t="s">
        <v>189</v>
      </c>
      <c r="P546" s="19" t="s">
        <v>191</v>
      </c>
      <c r="Q546" s="20" t="str">
        <f t="shared" si="224"/>
        <v>L7-DD-CC-US-KS-1B</v>
      </c>
      <c r="R546" s="20" t="str">
        <f t="shared" si="225"/>
        <v>US-KS-1B</v>
      </c>
      <c r="S546" s="21">
        <v>1.5</v>
      </c>
      <c r="T546" s="21">
        <v>1.6</v>
      </c>
      <c r="U546" s="22">
        <f t="shared" si="226"/>
        <v>2.4000000000000004</v>
      </c>
      <c r="V546" s="23">
        <v>0</v>
      </c>
      <c r="W546" s="22">
        <f t="shared" si="227"/>
        <v>2.4000000000000004</v>
      </c>
      <c r="X546" s="24">
        <f t="shared" si="228"/>
        <v>4.92</v>
      </c>
      <c r="Y546" s="24">
        <f t="shared" si="228"/>
        <v>5.2480000000000002</v>
      </c>
      <c r="Z546" s="24">
        <f t="shared" si="222"/>
        <v>25.820159999999998</v>
      </c>
    </row>
    <row r="547" spans="1:26" x14ac:dyDescent="0.25">
      <c r="A547" s="19">
        <f t="shared" si="230"/>
        <v>545</v>
      </c>
      <c r="B547" s="19" t="s">
        <v>42</v>
      </c>
      <c r="C547" s="20" t="s">
        <v>21</v>
      </c>
      <c r="D547" s="19" t="s">
        <v>239</v>
      </c>
      <c r="E547" s="19" t="s">
        <v>203</v>
      </c>
      <c r="F547" s="19" t="s">
        <v>246</v>
      </c>
      <c r="G547" s="19" t="s">
        <v>187</v>
      </c>
      <c r="H547" s="19" t="s">
        <v>198</v>
      </c>
      <c r="I547" s="19" t="str">
        <f t="shared" si="229"/>
        <v>Unpaid South</v>
      </c>
      <c r="J547" s="19" t="str">
        <f t="shared" si="220"/>
        <v>US</v>
      </c>
      <c r="K547" s="19" t="s">
        <v>3</v>
      </c>
      <c r="L547" s="19" t="s">
        <v>9</v>
      </c>
      <c r="M547" s="19" t="str">
        <f t="shared" si="223"/>
        <v>Kiosk Medium</v>
      </c>
      <c r="N547" s="19" t="str">
        <f t="shared" si="221"/>
        <v>KM</v>
      </c>
      <c r="O547" s="19" t="s">
        <v>192</v>
      </c>
      <c r="P547" s="19" t="s">
        <v>193</v>
      </c>
      <c r="Q547" s="20" t="str">
        <f t="shared" si="224"/>
        <v>L7-DD-CC-US-KM-1A+B</v>
      </c>
      <c r="R547" s="20" t="str">
        <f t="shared" si="225"/>
        <v>US-KM-1A+B</v>
      </c>
      <c r="S547" s="21">
        <v>1.5</v>
      </c>
      <c r="T547" s="21">
        <f>1.6*2</f>
        <v>3.2</v>
      </c>
      <c r="U547" s="22">
        <f t="shared" si="226"/>
        <v>4.8000000000000007</v>
      </c>
      <c r="V547" s="23">
        <v>0</v>
      </c>
      <c r="W547" s="22">
        <f t="shared" si="227"/>
        <v>4.8000000000000007</v>
      </c>
      <c r="X547" s="24">
        <f t="shared" si="228"/>
        <v>4.92</v>
      </c>
      <c r="Y547" s="24">
        <f t="shared" si="228"/>
        <v>10.496</v>
      </c>
      <c r="Z547" s="24">
        <f t="shared" si="222"/>
        <v>51.640319999999996</v>
      </c>
    </row>
    <row r="548" spans="1:26" x14ac:dyDescent="0.25">
      <c r="A548" s="1">
        <f t="shared" si="230"/>
        <v>546</v>
      </c>
      <c r="S548" s="41"/>
      <c r="T548" s="41"/>
      <c r="V548" s="18"/>
    </row>
    <row r="549" spans="1:26" x14ac:dyDescent="0.25">
      <c r="A549" s="19">
        <f t="shared" si="230"/>
        <v>547</v>
      </c>
      <c r="B549" s="19" t="s">
        <v>42</v>
      </c>
      <c r="C549" s="20" t="s">
        <v>64</v>
      </c>
      <c r="D549" s="19" t="s">
        <v>240</v>
      </c>
      <c r="E549" s="19" t="s">
        <v>203</v>
      </c>
      <c r="F549" s="19" t="s">
        <v>246</v>
      </c>
      <c r="G549" s="19" t="s">
        <v>187</v>
      </c>
      <c r="H549" s="19" t="s">
        <v>188</v>
      </c>
      <c r="I549" s="19" t="str">
        <f t="shared" si="229"/>
        <v>Unpaid North</v>
      </c>
      <c r="J549" s="19" t="str">
        <f t="shared" si="220"/>
        <v>UN</v>
      </c>
      <c r="K549" s="19" t="s">
        <v>3</v>
      </c>
      <c r="L549" s="19" t="s">
        <v>6</v>
      </c>
      <c r="M549" s="19" t="str">
        <f t="shared" ref="M549:M573" si="231">K549&amp;" "&amp;L549</f>
        <v>Kiosk Small</v>
      </c>
      <c r="N549" s="19" t="str">
        <f t="shared" si="221"/>
        <v>KS</v>
      </c>
      <c r="O549" s="19" t="s">
        <v>189</v>
      </c>
      <c r="P549" s="19" t="s">
        <v>190</v>
      </c>
      <c r="Q549" s="20" t="str">
        <f t="shared" ref="Q549:Q573" si="232">B549&amp;"-"&amp;D549&amp;"-"&amp;F549&amp;"-"&amp;J549&amp;"-"&amp;N549&amp;"-"&amp;P549</f>
        <v>L7-AA-CC-UN-KS-1A</v>
      </c>
      <c r="R549" s="20" t="str">
        <f t="shared" ref="R549:R573" si="233">J549&amp;"-"&amp;N549&amp;"-"&amp;P549</f>
        <v>UN-KS-1A</v>
      </c>
      <c r="S549" s="21">
        <v>1.5</v>
      </c>
      <c r="T549" s="21">
        <v>1.6</v>
      </c>
      <c r="U549" s="22">
        <f t="shared" ref="U549:U573" si="234">S549*T549</f>
        <v>2.4000000000000004</v>
      </c>
      <c r="V549" s="23">
        <v>0</v>
      </c>
      <c r="W549" s="22">
        <f t="shared" ref="W549:W573" si="235">U549-V549</f>
        <v>2.4000000000000004</v>
      </c>
      <c r="X549" s="24">
        <f t="shared" ref="X549:Y573" si="236">S549*X$1</f>
        <v>4.92</v>
      </c>
      <c r="Y549" s="24">
        <f t="shared" si="236"/>
        <v>5.2480000000000002</v>
      </c>
      <c r="Z549" s="24">
        <f t="shared" si="222"/>
        <v>25.820159999999998</v>
      </c>
    </row>
    <row r="550" spans="1:26" x14ac:dyDescent="0.25">
      <c r="A550" s="19">
        <f t="shared" si="230"/>
        <v>548</v>
      </c>
      <c r="B550" s="19" t="s">
        <v>42</v>
      </c>
      <c r="C550" s="20" t="s">
        <v>64</v>
      </c>
      <c r="D550" s="19" t="s">
        <v>240</v>
      </c>
      <c r="E550" s="19" t="s">
        <v>203</v>
      </c>
      <c r="F550" s="19" t="s">
        <v>246</v>
      </c>
      <c r="G550" s="19" t="s">
        <v>187</v>
      </c>
      <c r="H550" s="19" t="s">
        <v>188</v>
      </c>
      <c r="I550" s="19" t="str">
        <f t="shared" si="229"/>
        <v>Unpaid North</v>
      </c>
      <c r="J550" s="19" t="str">
        <f t="shared" si="220"/>
        <v>UN</v>
      </c>
      <c r="K550" s="19" t="s">
        <v>3</v>
      </c>
      <c r="L550" s="19" t="s">
        <v>6</v>
      </c>
      <c r="M550" s="19" t="str">
        <f t="shared" si="231"/>
        <v>Kiosk Small</v>
      </c>
      <c r="N550" s="19" t="str">
        <f t="shared" si="221"/>
        <v>KS</v>
      </c>
      <c r="O550" s="19" t="s">
        <v>189</v>
      </c>
      <c r="P550" s="19" t="s">
        <v>191</v>
      </c>
      <c r="Q550" s="20" t="str">
        <f t="shared" si="232"/>
        <v>L7-AA-CC-UN-KS-1B</v>
      </c>
      <c r="R550" s="20" t="str">
        <f t="shared" si="233"/>
        <v>UN-KS-1B</v>
      </c>
      <c r="S550" s="21">
        <v>1.5</v>
      </c>
      <c r="T550" s="21">
        <v>1.6</v>
      </c>
      <c r="U550" s="22">
        <f t="shared" si="234"/>
        <v>2.4000000000000004</v>
      </c>
      <c r="V550" s="23">
        <v>0</v>
      </c>
      <c r="W550" s="22">
        <f t="shared" si="235"/>
        <v>2.4000000000000004</v>
      </c>
      <c r="X550" s="24">
        <f t="shared" si="236"/>
        <v>4.92</v>
      </c>
      <c r="Y550" s="24">
        <f t="shared" si="236"/>
        <v>5.2480000000000002</v>
      </c>
      <c r="Z550" s="24">
        <f t="shared" si="222"/>
        <v>25.820159999999998</v>
      </c>
    </row>
    <row r="551" spans="1:26" x14ac:dyDescent="0.25">
      <c r="A551" s="19">
        <f t="shared" si="230"/>
        <v>549</v>
      </c>
      <c r="B551" s="19" t="s">
        <v>42</v>
      </c>
      <c r="C551" s="20" t="s">
        <v>64</v>
      </c>
      <c r="D551" s="19" t="s">
        <v>240</v>
      </c>
      <c r="E551" s="19" t="s">
        <v>203</v>
      </c>
      <c r="F551" s="19" t="s">
        <v>246</v>
      </c>
      <c r="G551" s="19" t="s">
        <v>187</v>
      </c>
      <c r="H551" s="19" t="s">
        <v>188</v>
      </c>
      <c r="I551" s="19" t="str">
        <f t="shared" si="229"/>
        <v>Unpaid North</v>
      </c>
      <c r="J551" s="19" t="str">
        <f t="shared" si="220"/>
        <v>UN</v>
      </c>
      <c r="K551" s="19" t="s">
        <v>3</v>
      </c>
      <c r="L551" s="19" t="s">
        <v>9</v>
      </c>
      <c r="M551" s="19" t="str">
        <f t="shared" si="231"/>
        <v>Kiosk Medium</v>
      </c>
      <c r="N551" s="19" t="str">
        <f t="shared" si="221"/>
        <v>KM</v>
      </c>
      <c r="O551" s="19" t="s">
        <v>192</v>
      </c>
      <c r="P551" s="19" t="s">
        <v>193</v>
      </c>
      <c r="Q551" s="20" t="str">
        <f t="shared" si="232"/>
        <v>L7-AA-CC-UN-KM-1A+B</v>
      </c>
      <c r="R551" s="20" t="str">
        <f t="shared" si="233"/>
        <v>UN-KM-1A+B</v>
      </c>
      <c r="S551" s="21">
        <v>1.5</v>
      </c>
      <c r="T551" s="21">
        <f>1.6*2</f>
        <v>3.2</v>
      </c>
      <c r="U551" s="22">
        <f t="shared" si="234"/>
        <v>4.8000000000000007</v>
      </c>
      <c r="V551" s="23">
        <v>0</v>
      </c>
      <c r="W551" s="22">
        <f t="shared" si="235"/>
        <v>4.8000000000000007</v>
      </c>
      <c r="X551" s="24">
        <f t="shared" si="236"/>
        <v>4.92</v>
      </c>
      <c r="Y551" s="24">
        <f t="shared" si="236"/>
        <v>10.496</v>
      </c>
      <c r="Z551" s="24">
        <f t="shared" si="222"/>
        <v>51.640319999999996</v>
      </c>
    </row>
    <row r="552" spans="1:26" x14ac:dyDescent="0.25">
      <c r="A552" s="25">
        <f t="shared" si="230"/>
        <v>550</v>
      </c>
      <c r="B552" s="25" t="s">
        <v>42</v>
      </c>
      <c r="C552" s="4" t="s">
        <v>64</v>
      </c>
      <c r="D552" s="25" t="s">
        <v>240</v>
      </c>
      <c r="E552" s="25" t="s">
        <v>203</v>
      </c>
      <c r="F552" s="25" t="s">
        <v>246</v>
      </c>
      <c r="G552" s="25" t="s">
        <v>204</v>
      </c>
      <c r="H552" s="25" t="s">
        <v>197</v>
      </c>
      <c r="I552" s="25" t="str">
        <f t="shared" si="229"/>
        <v>Paid Middle</v>
      </c>
      <c r="J552" s="25" t="str">
        <f t="shared" si="220"/>
        <v>PM</v>
      </c>
      <c r="K552" s="25" t="s">
        <v>3</v>
      </c>
      <c r="L552" s="25" t="s">
        <v>8</v>
      </c>
      <c r="M552" s="25" t="str">
        <f t="shared" si="231"/>
        <v>Kiosk Large</v>
      </c>
      <c r="N552" s="25" t="str">
        <f t="shared" si="221"/>
        <v>KL</v>
      </c>
      <c r="O552" s="25" t="s">
        <v>189</v>
      </c>
      <c r="P552" s="25" t="s">
        <v>190</v>
      </c>
      <c r="Q552" s="4" t="str">
        <f t="shared" si="232"/>
        <v>L7-AA-CC-PM-KL-1A</v>
      </c>
      <c r="R552" s="4" t="str">
        <f t="shared" si="233"/>
        <v>PM-KL-1A</v>
      </c>
      <c r="S552" s="26">
        <v>2.5</v>
      </c>
      <c r="T552" s="26">
        <v>3.72</v>
      </c>
      <c r="U552" s="27">
        <f t="shared" si="234"/>
        <v>9.3000000000000007</v>
      </c>
      <c r="V552" s="28">
        <v>0</v>
      </c>
      <c r="W552" s="27">
        <f t="shared" si="235"/>
        <v>9.3000000000000007</v>
      </c>
      <c r="X552" s="29">
        <f t="shared" si="236"/>
        <v>8.1999999999999993</v>
      </c>
      <c r="Y552" s="29">
        <f t="shared" si="236"/>
        <v>12.201599999999999</v>
      </c>
      <c r="Z552" s="29">
        <f t="shared" si="222"/>
        <v>100.05311999999999</v>
      </c>
    </row>
    <row r="553" spans="1:26" x14ac:dyDescent="0.25">
      <c r="A553" s="25">
        <f t="shared" si="230"/>
        <v>551</v>
      </c>
      <c r="B553" s="25" t="s">
        <v>42</v>
      </c>
      <c r="C553" s="4" t="s">
        <v>64</v>
      </c>
      <c r="D553" s="25" t="s">
        <v>240</v>
      </c>
      <c r="E553" s="25" t="s">
        <v>203</v>
      </c>
      <c r="F553" s="25" t="s">
        <v>246</v>
      </c>
      <c r="G553" s="25" t="s">
        <v>204</v>
      </c>
      <c r="H553" s="25" t="s">
        <v>197</v>
      </c>
      <c r="I553" s="25" t="str">
        <f t="shared" si="229"/>
        <v>Paid Middle</v>
      </c>
      <c r="J553" s="25" t="str">
        <f t="shared" si="220"/>
        <v>PM</v>
      </c>
      <c r="K553" s="25" t="s">
        <v>3</v>
      </c>
      <c r="L553" s="25" t="s">
        <v>8</v>
      </c>
      <c r="M553" s="25" t="str">
        <f t="shared" si="231"/>
        <v>Kiosk Large</v>
      </c>
      <c r="N553" s="25" t="str">
        <f t="shared" si="221"/>
        <v>KL</v>
      </c>
      <c r="O553" s="25" t="s">
        <v>189</v>
      </c>
      <c r="P553" s="25" t="s">
        <v>191</v>
      </c>
      <c r="Q553" s="4" t="str">
        <f t="shared" si="232"/>
        <v>L7-AA-CC-PM-KL-1B</v>
      </c>
      <c r="R553" s="4" t="str">
        <f t="shared" si="233"/>
        <v>PM-KL-1B</v>
      </c>
      <c r="S553" s="26">
        <v>2.5</v>
      </c>
      <c r="T553" s="26">
        <v>3.72</v>
      </c>
      <c r="U553" s="27">
        <f t="shared" si="234"/>
        <v>9.3000000000000007</v>
      </c>
      <c r="V553" s="28">
        <v>0</v>
      </c>
      <c r="W553" s="27">
        <f t="shared" si="235"/>
        <v>9.3000000000000007</v>
      </c>
      <c r="X553" s="29">
        <f t="shared" si="236"/>
        <v>8.1999999999999993</v>
      </c>
      <c r="Y553" s="29">
        <f t="shared" si="236"/>
        <v>12.201599999999999</v>
      </c>
      <c r="Z553" s="29">
        <f t="shared" si="222"/>
        <v>100.05311999999999</v>
      </c>
    </row>
    <row r="554" spans="1:26" x14ac:dyDescent="0.25">
      <c r="A554" s="25">
        <f t="shared" si="230"/>
        <v>552</v>
      </c>
      <c r="B554" s="25" t="s">
        <v>42</v>
      </c>
      <c r="C554" s="4" t="s">
        <v>64</v>
      </c>
      <c r="D554" s="25" t="s">
        <v>240</v>
      </c>
      <c r="E554" s="25" t="s">
        <v>203</v>
      </c>
      <c r="F554" s="25" t="s">
        <v>246</v>
      </c>
      <c r="G554" s="25" t="s">
        <v>204</v>
      </c>
      <c r="H554" s="25" t="s">
        <v>197</v>
      </c>
      <c r="I554" s="25" t="str">
        <f t="shared" si="229"/>
        <v>Paid Middle</v>
      </c>
      <c r="J554" s="25" t="str">
        <f t="shared" si="220"/>
        <v>PM</v>
      </c>
      <c r="K554" s="25" t="s">
        <v>3</v>
      </c>
      <c r="L554" s="25" t="s">
        <v>8</v>
      </c>
      <c r="M554" s="25" t="str">
        <f t="shared" si="231"/>
        <v>Kiosk Large</v>
      </c>
      <c r="N554" s="25" t="str">
        <f t="shared" si="221"/>
        <v>KL</v>
      </c>
      <c r="O554" s="25" t="s">
        <v>192</v>
      </c>
      <c r="P554" s="25" t="s">
        <v>193</v>
      </c>
      <c r="Q554" s="4" t="str">
        <f t="shared" si="232"/>
        <v>L7-AA-CC-PM-KL-1A+B</v>
      </c>
      <c r="R554" s="4" t="str">
        <f t="shared" si="233"/>
        <v>PM-KL-1A+B</v>
      </c>
      <c r="S554" s="26">
        <v>2.5</v>
      </c>
      <c r="T554" s="26">
        <f>3.72*2</f>
        <v>7.44</v>
      </c>
      <c r="U554" s="27">
        <f t="shared" si="234"/>
        <v>18.600000000000001</v>
      </c>
      <c r="V554" s="28">
        <v>0</v>
      </c>
      <c r="W554" s="27">
        <f t="shared" si="235"/>
        <v>18.600000000000001</v>
      </c>
      <c r="X554" s="29">
        <f t="shared" si="236"/>
        <v>8.1999999999999993</v>
      </c>
      <c r="Y554" s="29">
        <f t="shared" si="236"/>
        <v>24.403199999999998</v>
      </c>
      <c r="Z554" s="29">
        <f t="shared" si="222"/>
        <v>200.10623999999999</v>
      </c>
    </row>
    <row r="555" spans="1:26" x14ac:dyDescent="0.25">
      <c r="A555" s="25">
        <f t="shared" si="230"/>
        <v>553</v>
      </c>
      <c r="B555" s="25" t="s">
        <v>42</v>
      </c>
      <c r="C555" s="4" t="s">
        <v>64</v>
      </c>
      <c r="D555" s="25" t="s">
        <v>240</v>
      </c>
      <c r="E555" s="25" t="s">
        <v>203</v>
      </c>
      <c r="F555" s="25" t="s">
        <v>246</v>
      </c>
      <c r="G555" s="25" t="s">
        <v>204</v>
      </c>
      <c r="H555" s="25" t="s">
        <v>197</v>
      </c>
      <c r="I555" s="25" t="str">
        <f t="shared" si="229"/>
        <v>Paid Middle</v>
      </c>
      <c r="J555" s="25" t="str">
        <f t="shared" si="220"/>
        <v>PM</v>
      </c>
      <c r="K555" s="25" t="s">
        <v>3</v>
      </c>
      <c r="L555" s="25" t="s">
        <v>8</v>
      </c>
      <c r="M555" s="25" t="str">
        <f t="shared" si="231"/>
        <v>Kiosk Large</v>
      </c>
      <c r="N555" s="25" t="str">
        <f t="shared" si="221"/>
        <v>KL</v>
      </c>
      <c r="O555" s="25" t="s">
        <v>189</v>
      </c>
      <c r="P555" s="25" t="s">
        <v>199</v>
      </c>
      <c r="Q555" s="4" t="str">
        <f t="shared" si="232"/>
        <v>L7-AA-CC-PM-KL-2A</v>
      </c>
      <c r="R555" s="4" t="str">
        <f t="shared" si="233"/>
        <v>PM-KL-2A</v>
      </c>
      <c r="S555" s="26">
        <v>2.5</v>
      </c>
      <c r="T555" s="26">
        <v>3.72</v>
      </c>
      <c r="U555" s="27">
        <f t="shared" si="234"/>
        <v>9.3000000000000007</v>
      </c>
      <c r="V555" s="28">
        <v>0</v>
      </c>
      <c r="W555" s="27">
        <f t="shared" si="235"/>
        <v>9.3000000000000007</v>
      </c>
      <c r="X555" s="29">
        <f t="shared" si="236"/>
        <v>8.1999999999999993</v>
      </c>
      <c r="Y555" s="29">
        <f t="shared" si="236"/>
        <v>12.201599999999999</v>
      </c>
      <c r="Z555" s="29">
        <f t="shared" si="222"/>
        <v>100.05311999999999</v>
      </c>
    </row>
    <row r="556" spans="1:26" x14ac:dyDescent="0.25">
      <c r="A556" s="25">
        <f t="shared" si="230"/>
        <v>554</v>
      </c>
      <c r="B556" s="25" t="s">
        <v>42</v>
      </c>
      <c r="C556" s="4" t="s">
        <v>64</v>
      </c>
      <c r="D556" s="25" t="s">
        <v>240</v>
      </c>
      <c r="E556" s="25" t="s">
        <v>203</v>
      </c>
      <c r="F556" s="25" t="s">
        <v>246</v>
      </c>
      <c r="G556" s="25" t="s">
        <v>204</v>
      </c>
      <c r="H556" s="25" t="s">
        <v>197</v>
      </c>
      <c r="I556" s="25" t="str">
        <f t="shared" si="229"/>
        <v>Paid Middle</v>
      </c>
      <c r="J556" s="25" t="str">
        <f t="shared" si="220"/>
        <v>PM</v>
      </c>
      <c r="K556" s="25" t="s">
        <v>3</v>
      </c>
      <c r="L556" s="25" t="s">
        <v>8</v>
      </c>
      <c r="M556" s="25" t="str">
        <f t="shared" si="231"/>
        <v>Kiosk Large</v>
      </c>
      <c r="N556" s="25" t="str">
        <f t="shared" si="221"/>
        <v>KL</v>
      </c>
      <c r="O556" s="25" t="s">
        <v>189</v>
      </c>
      <c r="P556" s="25" t="s">
        <v>200</v>
      </c>
      <c r="Q556" s="4" t="str">
        <f t="shared" si="232"/>
        <v>L7-AA-CC-PM-KL-2B</v>
      </c>
      <c r="R556" s="4" t="str">
        <f t="shared" si="233"/>
        <v>PM-KL-2B</v>
      </c>
      <c r="S556" s="26">
        <v>2.5</v>
      </c>
      <c r="T556" s="26">
        <v>3.72</v>
      </c>
      <c r="U556" s="27">
        <f t="shared" si="234"/>
        <v>9.3000000000000007</v>
      </c>
      <c r="V556" s="28">
        <v>0</v>
      </c>
      <c r="W556" s="27">
        <f t="shared" si="235"/>
        <v>9.3000000000000007</v>
      </c>
      <c r="X556" s="29">
        <f t="shared" si="236"/>
        <v>8.1999999999999993</v>
      </c>
      <c r="Y556" s="29">
        <f t="shared" si="236"/>
        <v>12.201599999999999</v>
      </c>
      <c r="Z556" s="29">
        <f t="shared" si="222"/>
        <v>100.05311999999999</v>
      </c>
    </row>
    <row r="557" spans="1:26" x14ac:dyDescent="0.25">
      <c r="A557" s="25">
        <f t="shared" si="230"/>
        <v>555</v>
      </c>
      <c r="B557" s="25" t="s">
        <v>42</v>
      </c>
      <c r="C557" s="4" t="s">
        <v>64</v>
      </c>
      <c r="D557" s="25" t="s">
        <v>240</v>
      </c>
      <c r="E557" s="25" t="s">
        <v>203</v>
      </c>
      <c r="F557" s="25" t="s">
        <v>246</v>
      </c>
      <c r="G557" s="25" t="s">
        <v>204</v>
      </c>
      <c r="H557" s="25" t="s">
        <v>197</v>
      </c>
      <c r="I557" s="25" t="str">
        <f t="shared" si="229"/>
        <v>Paid Middle</v>
      </c>
      <c r="J557" s="25" t="str">
        <f t="shared" si="220"/>
        <v>PM</v>
      </c>
      <c r="K557" s="25" t="s">
        <v>3</v>
      </c>
      <c r="L557" s="25" t="s">
        <v>8</v>
      </c>
      <c r="M557" s="25" t="str">
        <f t="shared" si="231"/>
        <v>Kiosk Large</v>
      </c>
      <c r="N557" s="25" t="str">
        <f t="shared" si="221"/>
        <v>KL</v>
      </c>
      <c r="O557" s="25" t="s">
        <v>192</v>
      </c>
      <c r="P557" s="25" t="s">
        <v>201</v>
      </c>
      <c r="Q557" s="4" t="str">
        <f t="shared" si="232"/>
        <v>L7-AA-CC-PM-KL-2A+B</v>
      </c>
      <c r="R557" s="4" t="str">
        <f t="shared" si="233"/>
        <v>PM-KL-2A+B</v>
      </c>
      <c r="S557" s="26">
        <v>2.5</v>
      </c>
      <c r="T557" s="26">
        <f>3.72*2</f>
        <v>7.44</v>
      </c>
      <c r="U557" s="27">
        <f t="shared" si="234"/>
        <v>18.600000000000001</v>
      </c>
      <c r="V557" s="28">
        <v>0</v>
      </c>
      <c r="W557" s="27">
        <f t="shared" si="235"/>
        <v>18.600000000000001</v>
      </c>
      <c r="X557" s="29">
        <f t="shared" si="236"/>
        <v>8.1999999999999993</v>
      </c>
      <c r="Y557" s="29">
        <f t="shared" si="236"/>
        <v>24.403199999999998</v>
      </c>
      <c r="Z557" s="29">
        <f t="shared" si="222"/>
        <v>200.10623999999999</v>
      </c>
    </row>
    <row r="558" spans="1:26" x14ac:dyDescent="0.25">
      <c r="A558" s="25">
        <f t="shared" si="230"/>
        <v>556</v>
      </c>
      <c r="B558" s="25" t="s">
        <v>42</v>
      </c>
      <c r="C558" s="4" t="s">
        <v>64</v>
      </c>
      <c r="D558" s="25" t="s">
        <v>240</v>
      </c>
      <c r="E558" s="25" t="s">
        <v>203</v>
      </c>
      <c r="F558" s="25" t="s">
        <v>246</v>
      </c>
      <c r="G558" s="25" t="s">
        <v>204</v>
      </c>
      <c r="H558" s="25" t="s">
        <v>197</v>
      </c>
      <c r="I558" s="25" t="str">
        <f t="shared" si="229"/>
        <v>Paid Middle</v>
      </c>
      <c r="J558" s="25" t="str">
        <f t="shared" si="220"/>
        <v>PM</v>
      </c>
      <c r="K558" s="25" t="s">
        <v>3</v>
      </c>
      <c r="L558" s="25" t="s">
        <v>8</v>
      </c>
      <c r="M558" s="25" t="str">
        <f t="shared" si="231"/>
        <v>Kiosk Large</v>
      </c>
      <c r="N558" s="25" t="str">
        <f t="shared" si="221"/>
        <v>KL</v>
      </c>
      <c r="O558" s="25" t="s">
        <v>189</v>
      </c>
      <c r="P558" s="25" t="s">
        <v>205</v>
      </c>
      <c r="Q558" s="4" t="str">
        <f t="shared" si="232"/>
        <v>L7-AA-CC-PM-KL-3A</v>
      </c>
      <c r="R558" s="4" t="str">
        <f t="shared" si="233"/>
        <v>PM-KL-3A</v>
      </c>
      <c r="S558" s="26">
        <v>2.5</v>
      </c>
      <c r="T558" s="26">
        <v>3.72</v>
      </c>
      <c r="U558" s="27">
        <f t="shared" si="234"/>
        <v>9.3000000000000007</v>
      </c>
      <c r="V558" s="28">
        <v>0</v>
      </c>
      <c r="W558" s="27">
        <f t="shared" si="235"/>
        <v>9.3000000000000007</v>
      </c>
      <c r="X558" s="29">
        <f t="shared" si="236"/>
        <v>8.1999999999999993</v>
      </c>
      <c r="Y558" s="29">
        <f t="shared" si="236"/>
        <v>12.201599999999999</v>
      </c>
      <c r="Z558" s="29">
        <f t="shared" si="222"/>
        <v>100.05311999999999</v>
      </c>
    </row>
    <row r="559" spans="1:26" x14ac:dyDescent="0.25">
      <c r="A559" s="25">
        <f t="shared" si="230"/>
        <v>557</v>
      </c>
      <c r="B559" s="25" t="s">
        <v>42</v>
      </c>
      <c r="C559" s="4" t="s">
        <v>64</v>
      </c>
      <c r="D559" s="25" t="s">
        <v>240</v>
      </c>
      <c r="E559" s="25" t="s">
        <v>203</v>
      </c>
      <c r="F559" s="25" t="s">
        <v>246</v>
      </c>
      <c r="G559" s="25" t="s">
        <v>204</v>
      </c>
      <c r="H559" s="25" t="s">
        <v>197</v>
      </c>
      <c r="I559" s="25" t="str">
        <f t="shared" si="229"/>
        <v>Paid Middle</v>
      </c>
      <c r="J559" s="25" t="str">
        <f t="shared" si="220"/>
        <v>PM</v>
      </c>
      <c r="K559" s="25" t="s">
        <v>3</v>
      </c>
      <c r="L559" s="25" t="s">
        <v>8</v>
      </c>
      <c r="M559" s="25" t="str">
        <f t="shared" si="231"/>
        <v>Kiosk Large</v>
      </c>
      <c r="N559" s="25" t="str">
        <f t="shared" si="221"/>
        <v>KL</v>
      </c>
      <c r="O559" s="25" t="s">
        <v>189</v>
      </c>
      <c r="P559" s="25" t="s">
        <v>206</v>
      </c>
      <c r="Q559" s="4" t="str">
        <f t="shared" si="232"/>
        <v>L7-AA-CC-PM-KL-3B</v>
      </c>
      <c r="R559" s="4" t="str">
        <f t="shared" si="233"/>
        <v>PM-KL-3B</v>
      </c>
      <c r="S559" s="26">
        <v>2.5</v>
      </c>
      <c r="T559" s="26">
        <v>3.72</v>
      </c>
      <c r="U559" s="27">
        <f t="shared" si="234"/>
        <v>9.3000000000000007</v>
      </c>
      <c r="V559" s="28">
        <v>0</v>
      </c>
      <c r="W559" s="27">
        <f t="shared" si="235"/>
        <v>9.3000000000000007</v>
      </c>
      <c r="X559" s="29">
        <f t="shared" si="236"/>
        <v>8.1999999999999993</v>
      </c>
      <c r="Y559" s="29">
        <f t="shared" si="236"/>
        <v>12.201599999999999</v>
      </c>
      <c r="Z559" s="29">
        <f t="shared" si="222"/>
        <v>100.05311999999999</v>
      </c>
    </row>
    <row r="560" spans="1:26" x14ac:dyDescent="0.25">
      <c r="A560" s="25">
        <f t="shared" si="230"/>
        <v>558</v>
      </c>
      <c r="B560" s="25" t="s">
        <v>42</v>
      </c>
      <c r="C560" s="4" t="s">
        <v>64</v>
      </c>
      <c r="D560" s="25" t="s">
        <v>240</v>
      </c>
      <c r="E560" s="25" t="s">
        <v>203</v>
      </c>
      <c r="F560" s="25" t="s">
        <v>246</v>
      </c>
      <c r="G560" s="25" t="s">
        <v>204</v>
      </c>
      <c r="H560" s="25" t="s">
        <v>197</v>
      </c>
      <c r="I560" s="25" t="str">
        <f t="shared" si="229"/>
        <v>Paid Middle</v>
      </c>
      <c r="J560" s="25" t="str">
        <f t="shared" si="220"/>
        <v>PM</v>
      </c>
      <c r="K560" s="25" t="s">
        <v>3</v>
      </c>
      <c r="L560" s="25" t="s">
        <v>8</v>
      </c>
      <c r="M560" s="25" t="str">
        <f t="shared" si="231"/>
        <v>Kiosk Large</v>
      </c>
      <c r="N560" s="25" t="str">
        <f t="shared" si="221"/>
        <v>KL</v>
      </c>
      <c r="O560" s="25" t="s">
        <v>192</v>
      </c>
      <c r="P560" s="25" t="s">
        <v>208</v>
      </c>
      <c r="Q560" s="4" t="str">
        <f t="shared" si="232"/>
        <v>L7-AA-CC-PM-KL-3A+B</v>
      </c>
      <c r="R560" s="4" t="str">
        <f t="shared" si="233"/>
        <v>PM-KL-3A+B</v>
      </c>
      <c r="S560" s="26">
        <v>2.5</v>
      </c>
      <c r="T560" s="26">
        <f>3.72*2</f>
        <v>7.44</v>
      </c>
      <c r="U560" s="27">
        <f t="shared" si="234"/>
        <v>18.600000000000001</v>
      </c>
      <c r="V560" s="28">
        <v>0</v>
      </c>
      <c r="W560" s="27">
        <f t="shared" si="235"/>
        <v>18.600000000000001</v>
      </c>
      <c r="X560" s="29">
        <f t="shared" si="236"/>
        <v>8.1999999999999993</v>
      </c>
      <c r="Y560" s="29">
        <f t="shared" si="236"/>
        <v>24.403199999999998</v>
      </c>
      <c r="Z560" s="29">
        <f t="shared" si="222"/>
        <v>200.10623999999999</v>
      </c>
    </row>
    <row r="561" spans="1:26" x14ac:dyDescent="0.25">
      <c r="A561" s="25">
        <f t="shared" si="230"/>
        <v>559</v>
      </c>
      <c r="B561" s="25" t="s">
        <v>42</v>
      </c>
      <c r="C561" s="4" t="s">
        <v>64</v>
      </c>
      <c r="D561" s="25" t="s">
        <v>240</v>
      </c>
      <c r="E561" s="25" t="s">
        <v>203</v>
      </c>
      <c r="F561" s="25" t="s">
        <v>246</v>
      </c>
      <c r="G561" s="25" t="s">
        <v>204</v>
      </c>
      <c r="H561" s="25" t="s">
        <v>197</v>
      </c>
      <c r="I561" s="25" t="str">
        <f t="shared" si="229"/>
        <v>Paid Middle</v>
      </c>
      <c r="J561" s="25" t="str">
        <f t="shared" si="220"/>
        <v>PM</v>
      </c>
      <c r="K561" s="25" t="s">
        <v>3</v>
      </c>
      <c r="L561" s="25" t="s">
        <v>9</v>
      </c>
      <c r="M561" s="25" t="str">
        <f t="shared" si="231"/>
        <v>Kiosk Medium</v>
      </c>
      <c r="N561" s="25" t="str">
        <f t="shared" si="221"/>
        <v>KM</v>
      </c>
      <c r="O561" s="25" t="s">
        <v>189</v>
      </c>
      <c r="P561" s="25" t="s">
        <v>190</v>
      </c>
      <c r="Q561" s="4" t="str">
        <f t="shared" si="232"/>
        <v>L7-AA-CC-PM-KM-1A</v>
      </c>
      <c r="R561" s="4" t="str">
        <f t="shared" si="233"/>
        <v>PM-KM-1A</v>
      </c>
      <c r="S561" s="26">
        <v>2.5</v>
      </c>
      <c r="T561" s="26">
        <v>1.86</v>
      </c>
      <c r="U561" s="27">
        <f t="shared" si="234"/>
        <v>4.6500000000000004</v>
      </c>
      <c r="V561" s="28">
        <v>0</v>
      </c>
      <c r="W561" s="27">
        <f t="shared" si="235"/>
        <v>4.6500000000000004</v>
      </c>
      <c r="X561" s="29">
        <f t="shared" si="236"/>
        <v>8.1999999999999993</v>
      </c>
      <c r="Y561" s="29">
        <f t="shared" si="236"/>
        <v>6.1007999999999996</v>
      </c>
      <c r="Z561" s="29">
        <f t="shared" si="222"/>
        <v>50.026559999999996</v>
      </c>
    </row>
    <row r="562" spans="1:26" x14ac:dyDescent="0.25">
      <c r="A562" s="25">
        <f t="shared" si="230"/>
        <v>560</v>
      </c>
      <c r="B562" s="25" t="s">
        <v>42</v>
      </c>
      <c r="C562" s="4" t="s">
        <v>64</v>
      </c>
      <c r="D562" s="25" t="s">
        <v>240</v>
      </c>
      <c r="E562" s="25" t="s">
        <v>203</v>
      </c>
      <c r="F562" s="25" t="s">
        <v>246</v>
      </c>
      <c r="G562" s="25" t="s">
        <v>204</v>
      </c>
      <c r="H562" s="25" t="s">
        <v>197</v>
      </c>
      <c r="I562" s="25" t="str">
        <f t="shared" si="229"/>
        <v>Paid Middle</v>
      </c>
      <c r="J562" s="25" t="str">
        <f t="shared" si="220"/>
        <v>PM</v>
      </c>
      <c r="K562" s="25" t="s">
        <v>3</v>
      </c>
      <c r="L562" s="25" t="s">
        <v>9</v>
      </c>
      <c r="M562" s="25" t="str">
        <f t="shared" si="231"/>
        <v>Kiosk Medium</v>
      </c>
      <c r="N562" s="25" t="str">
        <f t="shared" si="221"/>
        <v>KM</v>
      </c>
      <c r="O562" s="25" t="s">
        <v>189</v>
      </c>
      <c r="P562" s="25" t="s">
        <v>191</v>
      </c>
      <c r="Q562" s="4" t="str">
        <f t="shared" si="232"/>
        <v>L7-AA-CC-PM-KM-1B</v>
      </c>
      <c r="R562" s="4" t="str">
        <f t="shared" si="233"/>
        <v>PM-KM-1B</v>
      </c>
      <c r="S562" s="26">
        <v>2.5</v>
      </c>
      <c r="T562" s="26">
        <v>1.86</v>
      </c>
      <c r="U562" s="27">
        <f t="shared" si="234"/>
        <v>4.6500000000000004</v>
      </c>
      <c r="V562" s="28">
        <v>0</v>
      </c>
      <c r="W562" s="27">
        <f t="shared" si="235"/>
        <v>4.6500000000000004</v>
      </c>
      <c r="X562" s="29">
        <f t="shared" si="236"/>
        <v>8.1999999999999993</v>
      </c>
      <c r="Y562" s="29">
        <f t="shared" si="236"/>
        <v>6.1007999999999996</v>
      </c>
      <c r="Z562" s="29">
        <f t="shared" si="222"/>
        <v>50.026559999999996</v>
      </c>
    </row>
    <row r="563" spans="1:26" x14ac:dyDescent="0.25">
      <c r="A563" s="25">
        <f t="shared" si="230"/>
        <v>561</v>
      </c>
      <c r="B563" s="25" t="s">
        <v>42</v>
      </c>
      <c r="C563" s="4" t="s">
        <v>64</v>
      </c>
      <c r="D563" s="25" t="s">
        <v>240</v>
      </c>
      <c r="E563" s="25" t="s">
        <v>203</v>
      </c>
      <c r="F563" s="25" t="s">
        <v>246</v>
      </c>
      <c r="G563" s="25" t="s">
        <v>204</v>
      </c>
      <c r="H563" s="25" t="s">
        <v>197</v>
      </c>
      <c r="I563" s="25" t="str">
        <f t="shared" si="229"/>
        <v>Paid Middle</v>
      </c>
      <c r="J563" s="25" t="str">
        <f t="shared" ref="J563:J626" si="237">LEFT(G563,1)&amp;LEFT(H563,1)</f>
        <v>PM</v>
      </c>
      <c r="K563" s="25" t="s">
        <v>3</v>
      </c>
      <c r="L563" s="25" t="s">
        <v>9</v>
      </c>
      <c r="M563" s="25" t="str">
        <f t="shared" si="231"/>
        <v>Kiosk Medium</v>
      </c>
      <c r="N563" s="25" t="str">
        <f t="shared" ref="N563:N626" si="238">LEFT(K563,1)&amp;LEFT(L563,1)</f>
        <v>KM</v>
      </c>
      <c r="O563" s="25" t="s">
        <v>189</v>
      </c>
      <c r="P563" s="25" t="s">
        <v>194</v>
      </c>
      <c r="Q563" s="4" t="str">
        <f t="shared" si="232"/>
        <v>L7-AA-CC-PM-KM-1C</v>
      </c>
      <c r="R563" s="4" t="str">
        <f t="shared" si="233"/>
        <v>PM-KM-1C</v>
      </c>
      <c r="S563" s="26">
        <v>2.5</v>
      </c>
      <c r="T563" s="26">
        <v>1.86</v>
      </c>
      <c r="U563" s="27">
        <f t="shared" si="234"/>
        <v>4.6500000000000004</v>
      </c>
      <c r="V563" s="28">
        <v>0</v>
      </c>
      <c r="W563" s="27">
        <f t="shared" si="235"/>
        <v>4.6500000000000004</v>
      </c>
      <c r="X563" s="29">
        <f t="shared" si="236"/>
        <v>8.1999999999999993</v>
      </c>
      <c r="Y563" s="29">
        <f t="shared" si="236"/>
        <v>6.1007999999999996</v>
      </c>
      <c r="Z563" s="29">
        <f t="shared" ref="Z563:Z623" si="239">W563*Z$1</f>
        <v>50.026559999999996</v>
      </c>
    </row>
    <row r="564" spans="1:26" x14ac:dyDescent="0.25">
      <c r="A564" s="25">
        <f t="shared" si="230"/>
        <v>562</v>
      </c>
      <c r="B564" s="25" t="s">
        <v>42</v>
      </c>
      <c r="C564" s="4" t="s">
        <v>64</v>
      </c>
      <c r="D564" s="25" t="s">
        <v>240</v>
      </c>
      <c r="E564" s="25" t="s">
        <v>203</v>
      </c>
      <c r="F564" s="25" t="s">
        <v>246</v>
      </c>
      <c r="G564" s="25" t="s">
        <v>204</v>
      </c>
      <c r="H564" s="25" t="s">
        <v>197</v>
      </c>
      <c r="I564" s="25" t="str">
        <f t="shared" si="229"/>
        <v>Paid Middle</v>
      </c>
      <c r="J564" s="25" t="str">
        <f t="shared" si="237"/>
        <v>PM</v>
      </c>
      <c r="K564" s="25" t="s">
        <v>3</v>
      </c>
      <c r="L564" s="25" t="s">
        <v>9</v>
      </c>
      <c r="M564" s="25" t="str">
        <f t="shared" si="231"/>
        <v>Kiosk Medium</v>
      </c>
      <c r="N564" s="25" t="str">
        <f t="shared" si="238"/>
        <v>KM</v>
      </c>
      <c r="O564" s="25" t="s">
        <v>189</v>
      </c>
      <c r="P564" s="25" t="s">
        <v>195</v>
      </c>
      <c r="Q564" s="4" t="str">
        <f t="shared" si="232"/>
        <v>L7-AA-CC-PM-KM-1D</v>
      </c>
      <c r="R564" s="4" t="str">
        <f t="shared" si="233"/>
        <v>PM-KM-1D</v>
      </c>
      <c r="S564" s="26">
        <v>2.5</v>
      </c>
      <c r="T564" s="26">
        <v>1.86</v>
      </c>
      <c r="U564" s="27">
        <f t="shared" si="234"/>
        <v>4.6500000000000004</v>
      </c>
      <c r="V564" s="28">
        <v>0</v>
      </c>
      <c r="W564" s="27">
        <f t="shared" si="235"/>
        <v>4.6500000000000004</v>
      </c>
      <c r="X564" s="29">
        <f t="shared" si="236"/>
        <v>8.1999999999999993</v>
      </c>
      <c r="Y564" s="29">
        <f t="shared" si="236"/>
        <v>6.1007999999999996</v>
      </c>
      <c r="Z564" s="29">
        <f t="shared" si="239"/>
        <v>50.026559999999996</v>
      </c>
    </row>
    <row r="565" spans="1:26" x14ac:dyDescent="0.25">
      <c r="A565" s="25">
        <f t="shared" si="230"/>
        <v>563</v>
      </c>
      <c r="B565" s="25" t="s">
        <v>42</v>
      </c>
      <c r="C565" s="4" t="s">
        <v>64</v>
      </c>
      <c r="D565" s="25" t="s">
        <v>240</v>
      </c>
      <c r="E565" s="25" t="s">
        <v>203</v>
      </c>
      <c r="F565" s="25" t="s">
        <v>246</v>
      </c>
      <c r="G565" s="25" t="s">
        <v>204</v>
      </c>
      <c r="H565" s="25" t="s">
        <v>197</v>
      </c>
      <c r="I565" s="25" t="str">
        <f t="shared" si="229"/>
        <v>Paid Middle</v>
      </c>
      <c r="J565" s="25" t="str">
        <f t="shared" si="237"/>
        <v>PM</v>
      </c>
      <c r="K565" s="25" t="s">
        <v>3</v>
      </c>
      <c r="L565" s="25" t="s">
        <v>8</v>
      </c>
      <c r="M565" s="25" t="str">
        <f t="shared" si="231"/>
        <v>Kiosk Large</v>
      </c>
      <c r="N565" s="25" t="str">
        <f t="shared" si="238"/>
        <v>KL</v>
      </c>
      <c r="O565" s="25" t="s">
        <v>189</v>
      </c>
      <c r="P565" s="25" t="s">
        <v>196</v>
      </c>
      <c r="Q565" s="4" t="str">
        <f t="shared" si="232"/>
        <v>L7-AA-CC-PM-KL-1AtoD</v>
      </c>
      <c r="R565" s="4" t="str">
        <f t="shared" si="233"/>
        <v>PM-KL-1AtoD</v>
      </c>
      <c r="S565" s="26">
        <v>2.5</v>
      </c>
      <c r="T565" s="26">
        <f>1.86*4</f>
        <v>7.44</v>
      </c>
      <c r="U565" s="27">
        <f t="shared" si="234"/>
        <v>18.600000000000001</v>
      </c>
      <c r="V565" s="28">
        <v>0</v>
      </c>
      <c r="W565" s="27">
        <f t="shared" si="235"/>
        <v>18.600000000000001</v>
      </c>
      <c r="X565" s="29">
        <f t="shared" si="236"/>
        <v>8.1999999999999993</v>
      </c>
      <c r="Y565" s="29">
        <f t="shared" si="236"/>
        <v>24.403199999999998</v>
      </c>
      <c r="Z565" s="29">
        <f t="shared" si="239"/>
        <v>200.10623999999999</v>
      </c>
    </row>
    <row r="566" spans="1:26" x14ac:dyDescent="0.25">
      <c r="A566" s="25">
        <f t="shared" si="230"/>
        <v>564</v>
      </c>
      <c r="B566" s="25" t="s">
        <v>42</v>
      </c>
      <c r="C566" s="4" t="s">
        <v>64</v>
      </c>
      <c r="D566" s="25" t="s">
        <v>240</v>
      </c>
      <c r="E566" s="25" t="s">
        <v>203</v>
      </c>
      <c r="F566" s="25" t="s">
        <v>246</v>
      </c>
      <c r="G566" s="25" t="s">
        <v>204</v>
      </c>
      <c r="H566" s="25" t="s">
        <v>197</v>
      </c>
      <c r="I566" s="25" t="str">
        <f t="shared" si="229"/>
        <v>Paid Middle</v>
      </c>
      <c r="J566" s="25" t="str">
        <f t="shared" si="237"/>
        <v>PM</v>
      </c>
      <c r="K566" s="25" t="s">
        <v>3</v>
      </c>
      <c r="L566" s="25" t="s">
        <v>8</v>
      </c>
      <c r="M566" s="25" t="str">
        <f t="shared" si="231"/>
        <v>Kiosk Large</v>
      </c>
      <c r="N566" s="25" t="str">
        <f t="shared" si="238"/>
        <v>KL</v>
      </c>
      <c r="O566" s="25" t="s">
        <v>189</v>
      </c>
      <c r="P566" s="25" t="s">
        <v>209</v>
      </c>
      <c r="Q566" s="4" t="str">
        <f t="shared" si="232"/>
        <v>L7-AA-CC-PM-KL-4A</v>
      </c>
      <c r="R566" s="4" t="str">
        <f t="shared" si="233"/>
        <v>PM-KL-4A</v>
      </c>
      <c r="S566" s="26">
        <v>2.5</v>
      </c>
      <c r="T566" s="26">
        <v>3.72</v>
      </c>
      <c r="U566" s="27">
        <f t="shared" si="234"/>
        <v>9.3000000000000007</v>
      </c>
      <c r="V566" s="28">
        <v>0</v>
      </c>
      <c r="W566" s="27">
        <f t="shared" si="235"/>
        <v>9.3000000000000007</v>
      </c>
      <c r="X566" s="29">
        <f t="shared" si="236"/>
        <v>8.1999999999999993</v>
      </c>
      <c r="Y566" s="29">
        <f t="shared" si="236"/>
        <v>12.201599999999999</v>
      </c>
      <c r="Z566" s="29">
        <f t="shared" si="239"/>
        <v>100.05311999999999</v>
      </c>
    </row>
    <row r="567" spans="1:26" x14ac:dyDescent="0.25">
      <c r="A567" s="25">
        <f t="shared" si="230"/>
        <v>565</v>
      </c>
      <c r="B567" s="25" t="s">
        <v>42</v>
      </c>
      <c r="C567" s="4" t="s">
        <v>64</v>
      </c>
      <c r="D567" s="25" t="s">
        <v>240</v>
      </c>
      <c r="E567" s="25" t="s">
        <v>203</v>
      </c>
      <c r="F567" s="25" t="s">
        <v>246</v>
      </c>
      <c r="G567" s="25" t="s">
        <v>204</v>
      </c>
      <c r="H567" s="25" t="s">
        <v>197</v>
      </c>
      <c r="I567" s="25" t="str">
        <f t="shared" si="229"/>
        <v>Paid Middle</v>
      </c>
      <c r="J567" s="25" t="str">
        <f t="shared" si="237"/>
        <v>PM</v>
      </c>
      <c r="K567" s="25" t="s">
        <v>3</v>
      </c>
      <c r="L567" s="25" t="s">
        <v>8</v>
      </c>
      <c r="M567" s="25" t="str">
        <f t="shared" si="231"/>
        <v>Kiosk Large</v>
      </c>
      <c r="N567" s="25" t="str">
        <f t="shared" si="238"/>
        <v>KL</v>
      </c>
      <c r="O567" s="25" t="s">
        <v>189</v>
      </c>
      <c r="P567" s="25" t="s">
        <v>210</v>
      </c>
      <c r="Q567" s="4" t="str">
        <f t="shared" si="232"/>
        <v>L7-AA-CC-PM-KL-4B</v>
      </c>
      <c r="R567" s="4" t="str">
        <f t="shared" si="233"/>
        <v>PM-KL-4B</v>
      </c>
      <c r="S567" s="26">
        <v>2.5</v>
      </c>
      <c r="T567" s="26">
        <v>3.72</v>
      </c>
      <c r="U567" s="27">
        <f t="shared" si="234"/>
        <v>9.3000000000000007</v>
      </c>
      <c r="V567" s="28">
        <v>0</v>
      </c>
      <c r="W567" s="27">
        <f t="shared" si="235"/>
        <v>9.3000000000000007</v>
      </c>
      <c r="X567" s="29">
        <f t="shared" si="236"/>
        <v>8.1999999999999993</v>
      </c>
      <c r="Y567" s="29">
        <f t="shared" si="236"/>
        <v>12.201599999999999</v>
      </c>
      <c r="Z567" s="29">
        <f t="shared" si="239"/>
        <v>100.05311999999999</v>
      </c>
    </row>
    <row r="568" spans="1:26" x14ac:dyDescent="0.25">
      <c r="A568" s="25">
        <f t="shared" si="230"/>
        <v>566</v>
      </c>
      <c r="B568" s="25" t="s">
        <v>42</v>
      </c>
      <c r="C568" s="4" t="s">
        <v>64</v>
      </c>
      <c r="D568" s="25" t="s">
        <v>240</v>
      </c>
      <c r="E568" s="25" t="s">
        <v>203</v>
      </c>
      <c r="F568" s="25" t="s">
        <v>246</v>
      </c>
      <c r="G568" s="25" t="s">
        <v>204</v>
      </c>
      <c r="H568" s="25" t="s">
        <v>197</v>
      </c>
      <c r="I568" s="25" t="str">
        <f t="shared" si="229"/>
        <v>Paid Middle</v>
      </c>
      <c r="J568" s="25" t="str">
        <f t="shared" si="237"/>
        <v>PM</v>
      </c>
      <c r="K568" s="25" t="s">
        <v>3</v>
      </c>
      <c r="L568" s="25" t="s">
        <v>8</v>
      </c>
      <c r="M568" s="25" t="str">
        <f t="shared" si="231"/>
        <v>Kiosk Large</v>
      </c>
      <c r="N568" s="25" t="str">
        <f t="shared" si="238"/>
        <v>KL</v>
      </c>
      <c r="O568" s="25" t="s">
        <v>192</v>
      </c>
      <c r="P568" s="25" t="s">
        <v>211</v>
      </c>
      <c r="Q568" s="4" t="str">
        <f t="shared" si="232"/>
        <v>L7-AA-CC-PM-KL-4A+B</v>
      </c>
      <c r="R568" s="4" t="str">
        <f t="shared" si="233"/>
        <v>PM-KL-4A+B</v>
      </c>
      <c r="S568" s="26">
        <v>2.5</v>
      </c>
      <c r="T568" s="26">
        <f>3.72*2</f>
        <v>7.44</v>
      </c>
      <c r="U568" s="27">
        <f t="shared" si="234"/>
        <v>18.600000000000001</v>
      </c>
      <c r="V568" s="28">
        <v>0</v>
      </c>
      <c r="W568" s="27">
        <f t="shared" si="235"/>
        <v>18.600000000000001</v>
      </c>
      <c r="X568" s="29">
        <f t="shared" si="236"/>
        <v>8.1999999999999993</v>
      </c>
      <c r="Y568" s="29">
        <f t="shared" si="236"/>
        <v>24.403199999999998</v>
      </c>
      <c r="Z568" s="29">
        <f t="shared" si="239"/>
        <v>200.10623999999999</v>
      </c>
    </row>
    <row r="569" spans="1:26" x14ac:dyDescent="0.25">
      <c r="A569" s="19">
        <f t="shared" si="230"/>
        <v>567</v>
      </c>
      <c r="B569" s="19" t="s">
        <v>42</v>
      </c>
      <c r="C569" s="20" t="s">
        <v>64</v>
      </c>
      <c r="D569" s="19" t="s">
        <v>240</v>
      </c>
      <c r="E569" s="19" t="s">
        <v>203</v>
      </c>
      <c r="F569" s="19" t="s">
        <v>246</v>
      </c>
      <c r="G569" s="19" t="s">
        <v>187</v>
      </c>
      <c r="H569" s="19" t="s">
        <v>198</v>
      </c>
      <c r="I569" s="19" t="str">
        <f t="shared" si="229"/>
        <v>Unpaid South</v>
      </c>
      <c r="J569" s="19" t="str">
        <f t="shared" si="237"/>
        <v>US</v>
      </c>
      <c r="K569" s="19" t="s">
        <v>3</v>
      </c>
      <c r="L569" s="19" t="s">
        <v>8</v>
      </c>
      <c r="M569" s="19" t="str">
        <f t="shared" si="231"/>
        <v>Kiosk Large</v>
      </c>
      <c r="N569" s="19" t="str">
        <f t="shared" si="238"/>
        <v>KL</v>
      </c>
      <c r="O569" s="19" t="s">
        <v>189</v>
      </c>
      <c r="P569" s="19">
        <v>1</v>
      </c>
      <c r="Q569" s="20" t="str">
        <f t="shared" si="232"/>
        <v>L7-AA-CC-US-KL-1</v>
      </c>
      <c r="R569" s="20" t="str">
        <f t="shared" si="233"/>
        <v>US-KL-1</v>
      </c>
      <c r="S569" s="21">
        <v>2</v>
      </c>
      <c r="T569" s="21">
        <v>3</v>
      </c>
      <c r="U569" s="22">
        <f t="shared" si="234"/>
        <v>6</v>
      </c>
      <c r="V569" s="23">
        <v>0</v>
      </c>
      <c r="W569" s="22">
        <f t="shared" si="235"/>
        <v>6</v>
      </c>
      <c r="X569" s="24">
        <f t="shared" si="236"/>
        <v>6.56</v>
      </c>
      <c r="Y569" s="24">
        <f t="shared" si="236"/>
        <v>9.84</v>
      </c>
      <c r="Z569" s="24">
        <f t="shared" si="239"/>
        <v>64.550399999999996</v>
      </c>
    </row>
    <row r="570" spans="1:26" x14ac:dyDescent="0.25">
      <c r="A570" s="19">
        <f t="shared" si="230"/>
        <v>568</v>
      </c>
      <c r="B570" s="19" t="s">
        <v>42</v>
      </c>
      <c r="C570" s="20" t="s">
        <v>64</v>
      </c>
      <c r="D570" s="19" t="s">
        <v>240</v>
      </c>
      <c r="E570" s="19" t="s">
        <v>203</v>
      </c>
      <c r="F570" s="19" t="s">
        <v>246</v>
      </c>
      <c r="G570" s="19" t="s">
        <v>187</v>
      </c>
      <c r="H570" s="19" t="s">
        <v>198</v>
      </c>
      <c r="I570" s="19" t="str">
        <f t="shared" si="229"/>
        <v>Unpaid South</v>
      </c>
      <c r="J570" s="19" t="str">
        <f t="shared" si="237"/>
        <v>US</v>
      </c>
      <c r="K570" s="19" t="s">
        <v>3</v>
      </c>
      <c r="L570" s="19" t="s">
        <v>8</v>
      </c>
      <c r="M570" s="19" t="str">
        <f t="shared" si="231"/>
        <v>Kiosk Large</v>
      </c>
      <c r="N570" s="19" t="str">
        <f t="shared" si="238"/>
        <v>KL</v>
      </c>
      <c r="O570" s="19" t="s">
        <v>189</v>
      </c>
      <c r="P570" s="19" t="s">
        <v>199</v>
      </c>
      <c r="Q570" s="20" t="str">
        <f t="shared" si="232"/>
        <v>L7-AA-CC-US-KL-2A</v>
      </c>
      <c r="R570" s="20" t="str">
        <f t="shared" si="233"/>
        <v>US-KL-2A</v>
      </c>
      <c r="S570" s="21">
        <v>2</v>
      </c>
      <c r="T570" s="21">
        <v>3</v>
      </c>
      <c r="U570" s="22">
        <f t="shared" si="234"/>
        <v>6</v>
      </c>
      <c r="V570" s="23">
        <v>0</v>
      </c>
      <c r="W570" s="22">
        <f t="shared" si="235"/>
        <v>6</v>
      </c>
      <c r="X570" s="24">
        <f t="shared" si="236"/>
        <v>6.56</v>
      </c>
      <c r="Y570" s="24">
        <f t="shared" si="236"/>
        <v>9.84</v>
      </c>
      <c r="Z570" s="24">
        <f t="shared" si="239"/>
        <v>64.550399999999996</v>
      </c>
    </row>
    <row r="571" spans="1:26" x14ac:dyDescent="0.25">
      <c r="A571" s="19">
        <f t="shared" si="230"/>
        <v>569</v>
      </c>
      <c r="B571" s="19" t="s">
        <v>42</v>
      </c>
      <c r="C571" s="20" t="s">
        <v>64</v>
      </c>
      <c r="D571" s="19" t="s">
        <v>240</v>
      </c>
      <c r="E571" s="19" t="s">
        <v>203</v>
      </c>
      <c r="F571" s="19" t="s">
        <v>246</v>
      </c>
      <c r="G571" s="19" t="s">
        <v>187</v>
      </c>
      <c r="H571" s="19" t="s">
        <v>198</v>
      </c>
      <c r="I571" s="19" t="str">
        <f t="shared" si="229"/>
        <v>Unpaid South</v>
      </c>
      <c r="J571" s="19" t="str">
        <f t="shared" si="237"/>
        <v>US</v>
      </c>
      <c r="K571" s="19" t="s">
        <v>3</v>
      </c>
      <c r="L571" s="19" t="s">
        <v>8</v>
      </c>
      <c r="M571" s="19" t="str">
        <f t="shared" si="231"/>
        <v>Kiosk Large</v>
      </c>
      <c r="N571" s="19" t="str">
        <f t="shared" si="238"/>
        <v>KL</v>
      </c>
      <c r="O571" s="19" t="s">
        <v>189</v>
      </c>
      <c r="P571" s="19" t="s">
        <v>200</v>
      </c>
      <c r="Q571" s="20" t="str">
        <f t="shared" si="232"/>
        <v>L7-AA-CC-US-KL-2B</v>
      </c>
      <c r="R571" s="20" t="str">
        <f t="shared" si="233"/>
        <v>US-KL-2B</v>
      </c>
      <c r="S571" s="21">
        <v>2</v>
      </c>
      <c r="T571" s="21">
        <v>3</v>
      </c>
      <c r="U571" s="22">
        <f t="shared" si="234"/>
        <v>6</v>
      </c>
      <c r="V571" s="23">
        <v>0</v>
      </c>
      <c r="W571" s="22">
        <f t="shared" si="235"/>
        <v>6</v>
      </c>
      <c r="X571" s="24">
        <f t="shared" si="236"/>
        <v>6.56</v>
      </c>
      <c r="Y571" s="24">
        <f t="shared" si="236"/>
        <v>9.84</v>
      </c>
      <c r="Z571" s="24">
        <f t="shared" si="239"/>
        <v>64.550399999999996</v>
      </c>
    </row>
    <row r="572" spans="1:26" x14ac:dyDescent="0.25">
      <c r="A572" s="19">
        <f t="shared" si="230"/>
        <v>570</v>
      </c>
      <c r="B572" s="19" t="s">
        <v>42</v>
      </c>
      <c r="C572" s="20" t="s">
        <v>64</v>
      </c>
      <c r="D572" s="19" t="s">
        <v>240</v>
      </c>
      <c r="E572" s="19" t="s">
        <v>203</v>
      </c>
      <c r="F572" s="19" t="s">
        <v>246</v>
      </c>
      <c r="G572" s="19" t="s">
        <v>187</v>
      </c>
      <c r="H572" s="19" t="s">
        <v>198</v>
      </c>
      <c r="I572" s="19" t="str">
        <f t="shared" si="229"/>
        <v>Unpaid South</v>
      </c>
      <c r="J572" s="19" t="str">
        <f t="shared" si="237"/>
        <v>US</v>
      </c>
      <c r="K572" s="19" t="s">
        <v>3</v>
      </c>
      <c r="L572" s="19" t="s">
        <v>8</v>
      </c>
      <c r="M572" s="19" t="str">
        <f t="shared" si="231"/>
        <v>Kiosk Large</v>
      </c>
      <c r="N572" s="19" t="str">
        <f t="shared" si="238"/>
        <v>KL</v>
      </c>
      <c r="O572" s="19" t="s">
        <v>192</v>
      </c>
      <c r="P572" s="19" t="s">
        <v>201</v>
      </c>
      <c r="Q572" s="20" t="str">
        <f t="shared" si="232"/>
        <v>L7-AA-CC-US-KL-2A+B</v>
      </c>
      <c r="R572" s="20" t="str">
        <f t="shared" si="233"/>
        <v>US-KL-2A+B</v>
      </c>
      <c r="S572" s="21">
        <v>2</v>
      </c>
      <c r="T572" s="21">
        <f>3*2</f>
        <v>6</v>
      </c>
      <c r="U572" s="22">
        <f t="shared" si="234"/>
        <v>12</v>
      </c>
      <c r="V572" s="23">
        <v>0</v>
      </c>
      <c r="W572" s="22">
        <f t="shared" si="235"/>
        <v>12</v>
      </c>
      <c r="X572" s="24">
        <f t="shared" si="236"/>
        <v>6.56</v>
      </c>
      <c r="Y572" s="24">
        <f t="shared" si="236"/>
        <v>19.68</v>
      </c>
      <c r="Z572" s="24">
        <f t="shared" si="239"/>
        <v>129.10079999999999</v>
      </c>
    </row>
    <row r="573" spans="1:26" x14ac:dyDescent="0.25">
      <c r="A573" s="19">
        <f t="shared" si="230"/>
        <v>571</v>
      </c>
      <c r="B573" s="19" t="s">
        <v>42</v>
      </c>
      <c r="C573" s="20" t="s">
        <v>64</v>
      </c>
      <c r="D573" s="19" t="s">
        <v>240</v>
      </c>
      <c r="E573" s="19" t="s">
        <v>203</v>
      </c>
      <c r="F573" s="19" t="s">
        <v>246</v>
      </c>
      <c r="G573" s="19" t="s">
        <v>187</v>
      </c>
      <c r="H573" s="19" t="s">
        <v>198</v>
      </c>
      <c r="I573" s="19" t="str">
        <f t="shared" si="229"/>
        <v>Unpaid South</v>
      </c>
      <c r="J573" s="19" t="str">
        <f t="shared" si="237"/>
        <v>US</v>
      </c>
      <c r="K573" s="19" t="s">
        <v>3</v>
      </c>
      <c r="L573" s="19" t="s">
        <v>6</v>
      </c>
      <c r="M573" s="19" t="str">
        <f t="shared" si="231"/>
        <v>Kiosk Small</v>
      </c>
      <c r="N573" s="19" t="str">
        <f t="shared" si="238"/>
        <v>KS</v>
      </c>
      <c r="O573" s="19" t="s">
        <v>189</v>
      </c>
      <c r="P573" s="19">
        <v>1</v>
      </c>
      <c r="Q573" s="20" t="str">
        <f t="shared" si="232"/>
        <v>L7-AA-CC-US-KS-1</v>
      </c>
      <c r="R573" s="20" t="str">
        <f t="shared" si="233"/>
        <v>US-KS-1</v>
      </c>
      <c r="S573" s="21">
        <v>1.5</v>
      </c>
      <c r="T573" s="21">
        <v>1.6</v>
      </c>
      <c r="U573" s="22">
        <f t="shared" si="234"/>
        <v>2.4000000000000004</v>
      </c>
      <c r="V573" s="23">
        <v>0</v>
      </c>
      <c r="W573" s="22">
        <f t="shared" si="235"/>
        <v>2.4000000000000004</v>
      </c>
      <c r="X573" s="24">
        <f t="shared" si="236"/>
        <v>4.92</v>
      </c>
      <c r="Y573" s="24">
        <f t="shared" si="236"/>
        <v>5.2480000000000002</v>
      </c>
      <c r="Z573" s="24">
        <f t="shared" si="239"/>
        <v>25.820159999999998</v>
      </c>
    </row>
    <row r="574" spans="1:26" x14ac:dyDescent="0.25">
      <c r="A574" s="1">
        <f t="shared" si="230"/>
        <v>572</v>
      </c>
      <c r="S574" s="41"/>
      <c r="T574" s="41"/>
      <c r="V574" s="18"/>
    </row>
    <row r="575" spans="1:26" x14ac:dyDescent="0.25">
      <c r="A575" s="19">
        <f t="shared" si="230"/>
        <v>573</v>
      </c>
      <c r="B575" s="19" t="s">
        <v>42</v>
      </c>
      <c r="C575" s="20" t="s">
        <v>23</v>
      </c>
      <c r="D575" s="19" t="s">
        <v>241</v>
      </c>
      <c r="E575" s="19" t="s">
        <v>203</v>
      </c>
      <c r="F575" s="19" t="s">
        <v>246</v>
      </c>
      <c r="G575" s="19" t="s">
        <v>187</v>
      </c>
      <c r="H575" s="19" t="s">
        <v>188</v>
      </c>
      <c r="I575" s="19" t="str">
        <f t="shared" si="229"/>
        <v>Unpaid North</v>
      </c>
      <c r="J575" s="19" t="str">
        <f t="shared" si="237"/>
        <v>UN</v>
      </c>
      <c r="K575" s="19" t="s">
        <v>3</v>
      </c>
      <c r="L575" s="19" t="s">
        <v>8</v>
      </c>
      <c r="M575" s="19" t="str">
        <f t="shared" ref="M575:M600" si="240">K575&amp;" "&amp;L575</f>
        <v>Kiosk Large</v>
      </c>
      <c r="N575" s="19" t="str">
        <f t="shared" si="238"/>
        <v>KL</v>
      </c>
      <c r="O575" s="19" t="s">
        <v>189</v>
      </c>
      <c r="P575" s="19" t="s">
        <v>190</v>
      </c>
      <c r="Q575" s="20" t="str">
        <f t="shared" ref="Q575:Q600" si="241">B575&amp;"-"&amp;D575&amp;"-"&amp;F575&amp;"-"&amp;J575&amp;"-"&amp;N575&amp;"-"&amp;P575</f>
        <v>L7-GE-CC-UN-KL-1A</v>
      </c>
      <c r="R575" s="20" t="str">
        <f t="shared" ref="R575:R600" si="242">J575&amp;"-"&amp;N575&amp;"-"&amp;P575</f>
        <v>UN-KL-1A</v>
      </c>
      <c r="S575" s="21">
        <v>2</v>
      </c>
      <c r="T575" s="21">
        <v>3</v>
      </c>
      <c r="U575" s="22">
        <f t="shared" ref="U575:U600" si="243">S575*T575</f>
        <v>6</v>
      </c>
      <c r="V575" s="23">
        <v>0</v>
      </c>
      <c r="W575" s="22">
        <f t="shared" ref="W575:W600" si="244">U575-V575</f>
        <v>6</v>
      </c>
      <c r="X575" s="24">
        <f t="shared" ref="X575:Y600" si="245">S575*X$1</f>
        <v>6.56</v>
      </c>
      <c r="Y575" s="24">
        <f t="shared" si="245"/>
        <v>9.84</v>
      </c>
      <c r="Z575" s="24">
        <f t="shared" si="239"/>
        <v>64.550399999999996</v>
      </c>
    </row>
    <row r="576" spans="1:26" x14ac:dyDescent="0.25">
      <c r="A576" s="19">
        <f t="shared" si="230"/>
        <v>574</v>
      </c>
      <c r="B576" s="19" t="s">
        <v>42</v>
      </c>
      <c r="C576" s="20" t="s">
        <v>23</v>
      </c>
      <c r="D576" s="19" t="s">
        <v>241</v>
      </c>
      <c r="E576" s="19" t="s">
        <v>203</v>
      </c>
      <c r="F576" s="19" t="s">
        <v>246</v>
      </c>
      <c r="G576" s="19" t="s">
        <v>187</v>
      </c>
      <c r="H576" s="19" t="s">
        <v>188</v>
      </c>
      <c r="I576" s="19" t="str">
        <f t="shared" si="229"/>
        <v>Unpaid North</v>
      </c>
      <c r="J576" s="19" t="str">
        <f t="shared" si="237"/>
        <v>UN</v>
      </c>
      <c r="K576" s="19" t="s">
        <v>3</v>
      </c>
      <c r="L576" s="19" t="s">
        <v>8</v>
      </c>
      <c r="M576" s="19" t="str">
        <f t="shared" si="240"/>
        <v>Kiosk Large</v>
      </c>
      <c r="N576" s="19" t="str">
        <f t="shared" si="238"/>
        <v>KL</v>
      </c>
      <c r="O576" s="19" t="s">
        <v>189</v>
      </c>
      <c r="P576" s="19" t="s">
        <v>191</v>
      </c>
      <c r="Q576" s="20" t="str">
        <f t="shared" si="241"/>
        <v>L7-GE-CC-UN-KL-1B</v>
      </c>
      <c r="R576" s="20" t="str">
        <f t="shared" si="242"/>
        <v>UN-KL-1B</v>
      </c>
      <c r="S576" s="21">
        <v>2</v>
      </c>
      <c r="T576" s="21">
        <v>3</v>
      </c>
      <c r="U576" s="22">
        <f t="shared" si="243"/>
        <v>6</v>
      </c>
      <c r="V576" s="23">
        <v>0</v>
      </c>
      <c r="W576" s="22">
        <f t="shared" si="244"/>
        <v>6</v>
      </c>
      <c r="X576" s="24">
        <f t="shared" si="245"/>
        <v>6.56</v>
      </c>
      <c r="Y576" s="24">
        <f t="shared" si="245"/>
        <v>9.84</v>
      </c>
      <c r="Z576" s="24">
        <f t="shared" si="239"/>
        <v>64.550399999999996</v>
      </c>
    </row>
    <row r="577" spans="1:26" x14ac:dyDescent="0.25">
      <c r="A577" s="19">
        <f t="shared" si="230"/>
        <v>575</v>
      </c>
      <c r="B577" s="19" t="s">
        <v>42</v>
      </c>
      <c r="C577" s="20" t="s">
        <v>23</v>
      </c>
      <c r="D577" s="19" t="s">
        <v>241</v>
      </c>
      <c r="E577" s="19" t="s">
        <v>203</v>
      </c>
      <c r="F577" s="19" t="s">
        <v>246</v>
      </c>
      <c r="G577" s="19" t="s">
        <v>187</v>
      </c>
      <c r="H577" s="19" t="s">
        <v>188</v>
      </c>
      <c r="I577" s="19" t="str">
        <f t="shared" si="229"/>
        <v>Unpaid North</v>
      </c>
      <c r="J577" s="19" t="str">
        <f t="shared" si="237"/>
        <v>UN</v>
      </c>
      <c r="K577" s="19" t="s">
        <v>3</v>
      </c>
      <c r="L577" s="19" t="s">
        <v>8</v>
      </c>
      <c r="M577" s="19" t="str">
        <f t="shared" si="240"/>
        <v>Kiosk Large</v>
      </c>
      <c r="N577" s="19" t="str">
        <f t="shared" si="238"/>
        <v>KL</v>
      </c>
      <c r="O577" s="19" t="s">
        <v>192</v>
      </c>
      <c r="P577" s="19" t="s">
        <v>193</v>
      </c>
      <c r="Q577" s="20" t="str">
        <f t="shared" si="241"/>
        <v>L7-GE-CC-UN-KL-1A+B</v>
      </c>
      <c r="R577" s="20" t="str">
        <f t="shared" si="242"/>
        <v>UN-KL-1A+B</v>
      </c>
      <c r="S577" s="21">
        <v>2</v>
      </c>
      <c r="T577" s="21">
        <f>3*2</f>
        <v>6</v>
      </c>
      <c r="U577" s="22">
        <f t="shared" si="243"/>
        <v>12</v>
      </c>
      <c r="V577" s="23">
        <v>0</v>
      </c>
      <c r="W577" s="22">
        <f t="shared" si="244"/>
        <v>12</v>
      </c>
      <c r="X577" s="24">
        <f t="shared" si="245"/>
        <v>6.56</v>
      </c>
      <c r="Y577" s="24">
        <f t="shared" si="245"/>
        <v>19.68</v>
      </c>
      <c r="Z577" s="24">
        <f t="shared" si="239"/>
        <v>129.10079999999999</v>
      </c>
    </row>
    <row r="578" spans="1:26" x14ac:dyDescent="0.25">
      <c r="A578" s="19">
        <f t="shared" si="230"/>
        <v>576</v>
      </c>
      <c r="B578" s="19" t="s">
        <v>42</v>
      </c>
      <c r="C578" s="20" t="s">
        <v>23</v>
      </c>
      <c r="D578" s="19" t="s">
        <v>241</v>
      </c>
      <c r="E578" s="19" t="s">
        <v>203</v>
      </c>
      <c r="F578" s="19" t="s">
        <v>246</v>
      </c>
      <c r="G578" s="19" t="s">
        <v>187</v>
      </c>
      <c r="H578" s="19" t="s">
        <v>188</v>
      </c>
      <c r="I578" s="19" t="str">
        <f t="shared" si="229"/>
        <v>Unpaid North</v>
      </c>
      <c r="J578" s="19" t="str">
        <f t="shared" si="237"/>
        <v>UN</v>
      </c>
      <c r="K578" s="19" t="s">
        <v>3</v>
      </c>
      <c r="L578" s="19" t="s">
        <v>6</v>
      </c>
      <c r="M578" s="19" t="str">
        <f t="shared" si="240"/>
        <v>Kiosk Small</v>
      </c>
      <c r="N578" s="19" t="str">
        <f t="shared" si="238"/>
        <v>KS</v>
      </c>
      <c r="O578" s="19" t="s">
        <v>189</v>
      </c>
      <c r="P578" s="19">
        <v>1</v>
      </c>
      <c r="Q578" s="20" t="str">
        <f t="shared" si="241"/>
        <v>L7-GE-CC-UN-KS-1</v>
      </c>
      <c r="R578" s="20" t="str">
        <f t="shared" si="242"/>
        <v>UN-KS-1</v>
      </c>
      <c r="S578" s="21">
        <v>1.5</v>
      </c>
      <c r="T578" s="21">
        <v>1.6</v>
      </c>
      <c r="U578" s="22">
        <f t="shared" si="243"/>
        <v>2.4000000000000004</v>
      </c>
      <c r="V578" s="23">
        <v>0</v>
      </c>
      <c r="W578" s="22">
        <f t="shared" si="244"/>
        <v>2.4000000000000004</v>
      </c>
      <c r="X578" s="24">
        <f t="shared" si="245"/>
        <v>4.92</v>
      </c>
      <c r="Y578" s="24">
        <f t="shared" si="245"/>
        <v>5.2480000000000002</v>
      </c>
      <c r="Z578" s="24">
        <f t="shared" si="239"/>
        <v>25.820159999999998</v>
      </c>
    </row>
    <row r="579" spans="1:26" x14ac:dyDescent="0.25">
      <c r="A579" s="19">
        <f t="shared" si="230"/>
        <v>577</v>
      </c>
      <c r="B579" s="19" t="s">
        <v>42</v>
      </c>
      <c r="C579" s="20" t="s">
        <v>23</v>
      </c>
      <c r="D579" s="19" t="s">
        <v>241</v>
      </c>
      <c r="E579" s="19" t="s">
        <v>203</v>
      </c>
      <c r="F579" s="19" t="s">
        <v>246</v>
      </c>
      <c r="G579" s="19" t="s">
        <v>187</v>
      </c>
      <c r="H579" s="19" t="s">
        <v>188</v>
      </c>
      <c r="I579" s="19" t="str">
        <f t="shared" si="229"/>
        <v>Unpaid North</v>
      </c>
      <c r="J579" s="19" t="str">
        <f t="shared" si="237"/>
        <v>UN</v>
      </c>
      <c r="K579" s="19" t="s">
        <v>3</v>
      </c>
      <c r="L579" s="19" t="s">
        <v>6</v>
      </c>
      <c r="M579" s="19" t="str">
        <f t="shared" si="240"/>
        <v>Kiosk Small</v>
      </c>
      <c r="N579" s="19" t="str">
        <f t="shared" si="238"/>
        <v>KS</v>
      </c>
      <c r="O579" s="19" t="s">
        <v>189</v>
      </c>
      <c r="P579" s="19">
        <v>2</v>
      </c>
      <c r="Q579" s="20" t="str">
        <f t="shared" si="241"/>
        <v>L7-GE-CC-UN-KS-2</v>
      </c>
      <c r="R579" s="20" t="str">
        <f t="shared" si="242"/>
        <v>UN-KS-2</v>
      </c>
      <c r="S579" s="21">
        <v>1.5</v>
      </c>
      <c r="T579" s="21">
        <v>1.6</v>
      </c>
      <c r="U579" s="22">
        <f t="shared" si="243"/>
        <v>2.4000000000000004</v>
      </c>
      <c r="V579" s="23">
        <v>0</v>
      </c>
      <c r="W579" s="22">
        <f t="shared" si="244"/>
        <v>2.4000000000000004</v>
      </c>
      <c r="X579" s="24">
        <f t="shared" si="245"/>
        <v>4.92</v>
      </c>
      <c r="Y579" s="24">
        <f t="shared" si="245"/>
        <v>5.2480000000000002</v>
      </c>
      <c r="Z579" s="24">
        <f t="shared" si="239"/>
        <v>25.820159999999998</v>
      </c>
    </row>
    <row r="580" spans="1:26" x14ac:dyDescent="0.25">
      <c r="A580" s="25">
        <f t="shared" si="230"/>
        <v>578</v>
      </c>
      <c r="B580" s="25" t="s">
        <v>42</v>
      </c>
      <c r="C580" s="4" t="s">
        <v>23</v>
      </c>
      <c r="D580" s="25" t="s">
        <v>241</v>
      </c>
      <c r="E580" s="25" t="s">
        <v>203</v>
      </c>
      <c r="F580" s="25" t="s">
        <v>246</v>
      </c>
      <c r="G580" s="25" t="s">
        <v>204</v>
      </c>
      <c r="H580" s="25" t="s">
        <v>197</v>
      </c>
      <c r="I580" s="25" t="str">
        <f t="shared" si="229"/>
        <v>Paid Middle</v>
      </c>
      <c r="J580" s="25" t="str">
        <f t="shared" si="237"/>
        <v>PM</v>
      </c>
      <c r="K580" s="25" t="s">
        <v>3</v>
      </c>
      <c r="L580" s="25" t="s">
        <v>8</v>
      </c>
      <c r="M580" s="25" t="str">
        <f t="shared" si="240"/>
        <v>Kiosk Large</v>
      </c>
      <c r="N580" s="25" t="str">
        <f t="shared" si="238"/>
        <v>KL</v>
      </c>
      <c r="O580" s="25" t="s">
        <v>189</v>
      </c>
      <c r="P580" s="25" t="s">
        <v>190</v>
      </c>
      <c r="Q580" s="4" t="str">
        <f t="shared" si="241"/>
        <v>L7-GE-CC-PM-KL-1A</v>
      </c>
      <c r="R580" s="4" t="str">
        <f t="shared" si="242"/>
        <v>PM-KL-1A</v>
      </c>
      <c r="S580" s="26">
        <v>2.5</v>
      </c>
      <c r="T580" s="26">
        <v>3.72</v>
      </c>
      <c r="U580" s="27">
        <f t="shared" si="243"/>
        <v>9.3000000000000007</v>
      </c>
      <c r="V580" s="28">
        <v>0</v>
      </c>
      <c r="W580" s="27">
        <f t="shared" si="244"/>
        <v>9.3000000000000007</v>
      </c>
      <c r="X580" s="29">
        <f t="shared" si="245"/>
        <v>8.1999999999999993</v>
      </c>
      <c r="Y580" s="29">
        <f t="shared" si="245"/>
        <v>12.201599999999999</v>
      </c>
      <c r="Z580" s="29">
        <f t="shared" si="239"/>
        <v>100.05311999999999</v>
      </c>
    </row>
    <row r="581" spans="1:26" x14ac:dyDescent="0.25">
      <c r="A581" s="25">
        <f t="shared" si="230"/>
        <v>579</v>
      </c>
      <c r="B581" s="25" t="s">
        <v>42</v>
      </c>
      <c r="C581" s="4" t="s">
        <v>23</v>
      </c>
      <c r="D581" s="25" t="s">
        <v>241</v>
      </c>
      <c r="E581" s="25" t="s">
        <v>203</v>
      </c>
      <c r="F581" s="25" t="s">
        <v>246</v>
      </c>
      <c r="G581" s="25" t="s">
        <v>204</v>
      </c>
      <c r="H581" s="25" t="s">
        <v>197</v>
      </c>
      <c r="I581" s="25" t="str">
        <f t="shared" si="229"/>
        <v>Paid Middle</v>
      </c>
      <c r="J581" s="25" t="str">
        <f t="shared" si="237"/>
        <v>PM</v>
      </c>
      <c r="K581" s="25" t="s">
        <v>3</v>
      </c>
      <c r="L581" s="25" t="s">
        <v>8</v>
      </c>
      <c r="M581" s="25" t="str">
        <f t="shared" si="240"/>
        <v>Kiosk Large</v>
      </c>
      <c r="N581" s="25" t="str">
        <f t="shared" si="238"/>
        <v>KL</v>
      </c>
      <c r="O581" s="25" t="s">
        <v>189</v>
      </c>
      <c r="P581" s="25" t="s">
        <v>191</v>
      </c>
      <c r="Q581" s="4" t="str">
        <f t="shared" si="241"/>
        <v>L7-GE-CC-PM-KL-1B</v>
      </c>
      <c r="R581" s="4" t="str">
        <f t="shared" si="242"/>
        <v>PM-KL-1B</v>
      </c>
      <c r="S581" s="26">
        <v>2.5</v>
      </c>
      <c r="T581" s="26">
        <v>3.72</v>
      </c>
      <c r="U581" s="27">
        <f t="shared" si="243"/>
        <v>9.3000000000000007</v>
      </c>
      <c r="V581" s="28">
        <v>0</v>
      </c>
      <c r="W581" s="27">
        <f t="shared" si="244"/>
        <v>9.3000000000000007</v>
      </c>
      <c r="X581" s="29">
        <f t="shared" si="245"/>
        <v>8.1999999999999993</v>
      </c>
      <c r="Y581" s="29">
        <f t="shared" si="245"/>
        <v>12.201599999999999</v>
      </c>
      <c r="Z581" s="29">
        <f t="shared" si="239"/>
        <v>100.05311999999999</v>
      </c>
    </row>
    <row r="582" spans="1:26" x14ac:dyDescent="0.25">
      <c r="A582" s="25">
        <f t="shared" si="230"/>
        <v>580</v>
      </c>
      <c r="B582" s="25" t="s">
        <v>42</v>
      </c>
      <c r="C582" s="4" t="s">
        <v>23</v>
      </c>
      <c r="D582" s="25" t="s">
        <v>241</v>
      </c>
      <c r="E582" s="25" t="s">
        <v>203</v>
      </c>
      <c r="F582" s="25" t="s">
        <v>246</v>
      </c>
      <c r="G582" s="25" t="s">
        <v>204</v>
      </c>
      <c r="H582" s="25" t="s">
        <v>197</v>
      </c>
      <c r="I582" s="25" t="str">
        <f t="shared" si="229"/>
        <v>Paid Middle</v>
      </c>
      <c r="J582" s="25" t="str">
        <f t="shared" si="237"/>
        <v>PM</v>
      </c>
      <c r="K582" s="25" t="s">
        <v>3</v>
      </c>
      <c r="L582" s="25" t="s">
        <v>8</v>
      </c>
      <c r="M582" s="25" t="str">
        <f t="shared" si="240"/>
        <v>Kiosk Large</v>
      </c>
      <c r="N582" s="25" t="str">
        <f t="shared" si="238"/>
        <v>KL</v>
      </c>
      <c r="O582" s="25" t="s">
        <v>192</v>
      </c>
      <c r="P582" s="25" t="s">
        <v>193</v>
      </c>
      <c r="Q582" s="4" t="str">
        <f t="shared" si="241"/>
        <v>L7-GE-CC-PM-KL-1A+B</v>
      </c>
      <c r="R582" s="4" t="str">
        <f t="shared" si="242"/>
        <v>PM-KL-1A+B</v>
      </c>
      <c r="S582" s="26">
        <v>2.5</v>
      </c>
      <c r="T582" s="26">
        <f>3.72*2</f>
        <v>7.44</v>
      </c>
      <c r="U582" s="27">
        <f t="shared" si="243"/>
        <v>18.600000000000001</v>
      </c>
      <c r="V582" s="28">
        <v>0</v>
      </c>
      <c r="W582" s="27">
        <f t="shared" si="244"/>
        <v>18.600000000000001</v>
      </c>
      <c r="X582" s="29">
        <f t="shared" si="245"/>
        <v>8.1999999999999993</v>
      </c>
      <c r="Y582" s="29">
        <f t="shared" si="245"/>
        <v>24.403199999999998</v>
      </c>
      <c r="Z582" s="29">
        <f t="shared" si="239"/>
        <v>200.10623999999999</v>
      </c>
    </row>
    <row r="583" spans="1:26" x14ac:dyDescent="0.25">
      <c r="A583" s="25">
        <f t="shared" si="230"/>
        <v>581</v>
      </c>
      <c r="B583" s="25" t="s">
        <v>42</v>
      </c>
      <c r="C583" s="4" t="s">
        <v>23</v>
      </c>
      <c r="D583" s="25" t="s">
        <v>241</v>
      </c>
      <c r="E583" s="25" t="s">
        <v>203</v>
      </c>
      <c r="F583" s="25" t="s">
        <v>246</v>
      </c>
      <c r="G583" s="25" t="s">
        <v>204</v>
      </c>
      <c r="H583" s="25" t="s">
        <v>197</v>
      </c>
      <c r="I583" s="25" t="str">
        <f t="shared" si="229"/>
        <v>Paid Middle</v>
      </c>
      <c r="J583" s="25" t="str">
        <f t="shared" si="237"/>
        <v>PM</v>
      </c>
      <c r="K583" s="25" t="s">
        <v>3</v>
      </c>
      <c r="L583" s="25" t="s">
        <v>8</v>
      </c>
      <c r="M583" s="25" t="str">
        <f t="shared" si="240"/>
        <v>Kiosk Large</v>
      </c>
      <c r="N583" s="25" t="str">
        <f t="shared" si="238"/>
        <v>KL</v>
      </c>
      <c r="O583" s="25" t="s">
        <v>189</v>
      </c>
      <c r="P583" s="25" t="s">
        <v>199</v>
      </c>
      <c r="Q583" s="4" t="str">
        <f t="shared" si="241"/>
        <v>L7-GE-CC-PM-KL-2A</v>
      </c>
      <c r="R583" s="4" t="str">
        <f t="shared" si="242"/>
        <v>PM-KL-2A</v>
      </c>
      <c r="S583" s="26">
        <v>2.5</v>
      </c>
      <c r="T583" s="26">
        <v>3.72</v>
      </c>
      <c r="U583" s="27">
        <f t="shared" si="243"/>
        <v>9.3000000000000007</v>
      </c>
      <c r="V583" s="28">
        <v>0</v>
      </c>
      <c r="W583" s="27">
        <f t="shared" si="244"/>
        <v>9.3000000000000007</v>
      </c>
      <c r="X583" s="29">
        <f t="shared" si="245"/>
        <v>8.1999999999999993</v>
      </c>
      <c r="Y583" s="29">
        <f t="shared" si="245"/>
        <v>12.201599999999999</v>
      </c>
      <c r="Z583" s="29">
        <f t="shared" si="239"/>
        <v>100.05311999999999</v>
      </c>
    </row>
    <row r="584" spans="1:26" x14ac:dyDescent="0.25">
      <c r="A584" s="25">
        <f t="shared" si="230"/>
        <v>582</v>
      </c>
      <c r="B584" s="25" t="s">
        <v>42</v>
      </c>
      <c r="C584" s="4" t="s">
        <v>23</v>
      </c>
      <c r="D584" s="25" t="s">
        <v>241</v>
      </c>
      <c r="E584" s="25" t="s">
        <v>203</v>
      </c>
      <c r="F584" s="25" t="s">
        <v>246</v>
      </c>
      <c r="G584" s="25" t="s">
        <v>204</v>
      </c>
      <c r="H584" s="25" t="s">
        <v>197</v>
      </c>
      <c r="I584" s="25" t="str">
        <f t="shared" si="229"/>
        <v>Paid Middle</v>
      </c>
      <c r="J584" s="25" t="str">
        <f t="shared" si="237"/>
        <v>PM</v>
      </c>
      <c r="K584" s="25" t="s">
        <v>3</v>
      </c>
      <c r="L584" s="25" t="s">
        <v>8</v>
      </c>
      <c r="M584" s="25" t="str">
        <f t="shared" si="240"/>
        <v>Kiosk Large</v>
      </c>
      <c r="N584" s="25" t="str">
        <f t="shared" si="238"/>
        <v>KL</v>
      </c>
      <c r="O584" s="25" t="s">
        <v>189</v>
      </c>
      <c r="P584" s="25" t="s">
        <v>200</v>
      </c>
      <c r="Q584" s="4" t="str">
        <f t="shared" si="241"/>
        <v>L7-GE-CC-PM-KL-2B</v>
      </c>
      <c r="R584" s="4" t="str">
        <f t="shared" si="242"/>
        <v>PM-KL-2B</v>
      </c>
      <c r="S584" s="26">
        <v>2.5</v>
      </c>
      <c r="T584" s="26">
        <v>3.72</v>
      </c>
      <c r="U584" s="27">
        <f t="shared" si="243"/>
        <v>9.3000000000000007</v>
      </c>
      <c r="V584" s="28">
        <v>0</v>
      </c>
      <c r="W584" s="27">
        <f t="shared" si="244"/>
        <v>9.3000000000000007</v>
      </c>
      <c r="X584" s="29">
        <f t="shared" si="245"/>
        <v>8.1999999999999993</v>
      </c>
      <c r="Y584" s="29">
        <f t="shared" si="245"/>
        <v>12.201599999999999</v>
      </c>
      <c r="Z584" s="29">
        <f t="shared" si="239"/>
        <v>100.05311999999999</v>
      </c>
    </row>
    <row r="585" spans="1:26" x14ac:dyDescent="0.25">
      <c r="A585" s="25">
        <f t="shared" si="230"/>
        <v>583</v>
      </c>
      <c r="B585" s="25" t="s">
        <v>42</v>
      </c>
      <c r="C585" s="4" t="s">
        <v>23</v>
      </c>
      <c r="D585" s="25" t="s">
        <v>241</v>
      </c>
      <c r="E585" s="25" t="s">
        <v>203</v>
      </c>
      <c r="F585" s="25" t="s">
        <v>246</v>
      </c>
      <c r="G585" s="25" t="s">
        <v>204</v>
      </c>
      <c r="H585" s="25" t="s">
        <v>197</v>
      </c>
      <c r="I585" s="25" t="str">
        <f t="shared" si="229"/>
        <v>Paid Middle</v>
      </c>
      <c r="J585" s="25" t="str">
        <f t="shared" si="237"/>
        <v>PM</v>
      </c>
      <c r="K585" s="25" t="s">
        <v>3</v>
      </c>
      <c r="L585" s="25" t="s">
        <v>8</v>
      </c>
      <c r="M585" s="25" t="str">
        <f t="shared" si="240"/>
        <v>Kiosk Large</v>
      </c>
      <c r="N585" s="25" t="str">
        <f t="shared" si="238"/>
        <v>KL</v>
      </c>
      <c r="O585" s="25" t="s">
        <v>192</v>
      </c>
      <c r="P585" s="25" t="s">
        <v>201</v>
      </c>
      <c r="Q585" s="4" t="str">
        <f t="shared" si="241"/>
        <v>L7-GE-CC-PM-KL-2A+B</v>
      </c>
      <c r="R585" s="4" t="str">
        <f t="shared" si="242"/>
        <v>PM-KL-2A+B</v>
      </c>
      <c r="S585" s="26">
        <v>2.5</v>
      </c>
      <c r="T585" s="26">
        <f>3.72*2</f>
        <v>7.44</v>
      </c>
      <c r="U585" s="27">
        <f t="shared" si="243"/>
        <v>18.600000000000001</v>
      </c>
      <c r="V585" s="28">
        <v>0</v>
      </c>
      <c r="W585" s="27">
        <f t="shared" si="244"/>
        <v>18.600000000000001</v>
      </c>
      <c r="X585" s="29">
        <f t="shared" si="245"/>
        <v>8.1999999999999993</v>
      </c>
      <c r="Y585" s="29">
        <f t="shared" si="245"/>
        <v>24.403199999999998</v>
      </c>
      <c r="Z585" s="29">
        <f t="shared" si="239"/>
        <v>200.10623999999999</v>
      </c>
    </row>
    <row r="586" spans="1:26" x14ac:dyDescent="0.25">
      <c r="A586" s="25">
        <f t="shared" si="230"/>
        <v>584</v>
      </c>
      <c r="B586" s="25" t="s">
        <v>42</v>
      </c>
      <c r="C586" s="4" t="s">
        <v>23</v>
      </c>
      <c r="D586" s="25" t="s">
        <v>241</v>
      </c>
      <c r="E586" s="25" t="s">
        <v>203</v>
      </c>
      <c r="F586" s="25" t="s">
        <v>246</v>
      </c>
      <c r="G586" s="25" t="s">
        <v>204</v>
      </c>
      <c r="H586" s="25" t="s">
        <v>197</v>
      </c>
      <c r="I586" s="25" t="str">
        <f t="shared" si="229"/>
        <v>Paid Middle</v>
      </c>
      <c r="J586" s="25" t="str">
        <f t="shared" si="237"/>
        <v>PM</v>
      </c>
      <c r="K586" s="25" t="s">
        <v>3</v>
      </c>
      <c r="L586" s="25" t="s">
        <v>8</v>
      </c>
      <c r="M586" s="25" t="str">
        <f t="shared" si="240"/>
        <v>Kiosk Large</v>
      </c>
      <c r="N586" s="25" t="str">
        <f t="shared" si="238"/>
        <v>KL</v>
      </c>
      <c r="O586" s="25" t="s">
        <v>189</v>
      </c>
      <c r="P586" s="25" t="s">
        <v>205</v>
      </c>
      <c r="Q586" s="4" t="str">
        <f t="shared" si="241"/>
        <v>L7-GE-CC-PM-KL-3A</v>
      </c>
      <c r="R586" s="4" t="str">
        <f t="shared" si="242"/>
        <v>PM-KL-3A</v>
      </c>
      <c r="S586" s="26">
        <v>2.5</v>
      </c>
      <c r="T586" s="26">
        <v>3.72</v>
      </c>
      <c r="U586" s="27">
        <f t="shared" si="243"/>
        <v>9.3000000000000007</v>
      </c>
      <c r="V586" s="28">
        <v>0</v>
      </c>
      <c r="W586" s="27">
        <f t="shared" si="244"/>
        <v>9.3000000000000007</v>
      </c>
      <c r="X586" s="29">
        <f t="shared" si="245"/>
        <v>8.1999999999999993</v>
      </c>
      <c r="Y586" s="29">
        <f t="shared" si="245"/>
        <v>12.201599999999999</v>
      </c>
      <c r="Z586" s="29">
        <f t="shared" si="239"/>
        <v>100.05311999999999</v>
      </c>
    </row>
    <row r="587" spans="1:26" x14ac:dyDescent="0.25">
      <c r="A587" s="25">
        <f t="shared" si="230"/>
        <v>585</v>
      </c>
      <c r="B587" s="25" t="s">
        <v>42</v>
      </c>
      <c r="C587" s="4" t="s">
        <v>23</v>
      </c>
      <c r="D587" s="25" t="s">
        <v>241</v>
      </c>
      <c r="E587" s="25" t="s">
        <v>203</v>
      </c>
      <c r="F587" s="25" t="s">
        <v>246</v>
      </c>
      <c r="G587" s="25" t="s">
        <v>204</v>
      </c>
      <c r="H587" s="25" t="s">
        <v>197</v>
      </c>
      <c r="I587" s="25" t="str">
        <f t="shared" ref="I587:I650" si="246">G587&amp;" "&amp;H587</f>
        <v>Paid Middle</v>
      </c>
      <c r="J587" s="25" t="str">
        <f t="shared" si="237"/>
        <v>PM</v>
      </c>
      <c r="K587" s="25" t="s">
        <v>3</v>
      </c>
      <c r="L587" s="25" t="s">
        <v>8</v>
      </c>
      <c r="M587" s="25" t="str">
        <f t="shared" si="240"/>
        <v>Kiosk Large</v>
      </c>
      <c r="N587" s="25" t="str">
        <f t="shared" si="238"/>
        <v>KL</v>
      </c>
      <c r="O587" s="25" t="s">
        <v>189</v>
      </c>
      <c r="P587" s="25" t="s">
        <v>206</v>
      </c>
      <c r="Q587" s="4" t="str">
        <f t="shared" si="241"/>
        <v>L7-GE-CC-PM-KL-3B</v>
      </c>
      <c r="R587" s="4" t="str">
        <f t="shared" si="242"/>
        <v>PM-KL-3B</v>
      </c>
      <c r="S587" s="26">
        <v>2.5</v>
      </c>
      <c r="T587" s="26">
        <v>3.72</v>
      </c>
      <c r="U587" s="27">
        <f t="shared" si="243"/>
        <v>9.3000000000000007</v>
      </c>
      <c r="V587" s="28">
        <v>0</v>
      </c>
      <c r="W587" s="27">
        <f t="shared" si="244"/>
        <v>9.3000000000000007</v>
      </c>
      <c r="X587" s="29">
        <f t="shared" si="245"/>
        <v>8.1999999999999993</v>
      </c>
      <c r="Y587" s="29">
        <f t="shared" si="245"/>
        <v>12.201599999999999</v>
      </c>
      <c r="Z587" s="29">
        <f t="shared" si="239"/>
        <v>100.05311999999999</v>
      </c>
    </row>
    <row r="588" spans="1:26" x14ac:dyDescent="0.25">
      <c r="A588" s="25">
        <f t="shared" ref="A588:A651" si="247">A587+1</f>
        <v>586</v>
      </c>
      <c r="B588" s="25" t="s">
        <v>42</v>
      </c>
      <c r="C588" s="4" t="s">
        <v>23</v>
      </c>
      <c r="D588" s="25" t="s">
        <v>241</v>
      </c>
      <c r="E588" s="25" t="s">
        <v>203</v>
      </c>
      <c r="F588" s="25" t="s">
        <v>246</v>
      </c>
      <c r="G588" s="25" t="s">
        <v>204</v>
      </c>
      <c r="H588" s="25" t="s">
        <v>197</v>
      </c>
      <c r="I588" s="25" t="str">
        <f t="shared" si="246"/>
        <v>Paid Middle</v>
      </c>
      <c r="J588" s="25" t="str">
        <f t="shared" si="237"/>
        <v>PM</v>
      </c>
      <c r="K588" s="25" t="s">
        <v>3</v>
      </c>
      <c r="L588" s="25" t="s">
        <v>8</v>
      </c>
      <c r="M588" s="25" t="str">
        <f t="shared" si="240"/>
        <v>Kiosk Large</v>
      </c>
      <c r="N588" s="25" t="str">
        <f t="shared" si="238"/>
        <v>KL</v>
      </c>
      <c r="O588" s="25" t="s">
        <v>192</v>
      </c>
      <c r="P588" s="25" t="s">
        <v>208</v>
      </c>
      <c r="Q588" s="4" t="str">
        <f t="shared" si="241"/>
        <v>L7-GE-CC-PM-KL-3A+B</v>
      </c>
      <c r="R588" s="4" t="str">
        <f t="shared" si="242"/>
        <v>PM-KL-3A+B</v>
      </c>
      <c r="S588" s="26">
        <v>2.5</v>
      </c>
      <c r="T588" s="26">
        <f>3.72*2</f>
        <v>7.44</v>
      </c>
      <c r="U588" s="27">
        <f t="shared" si="243"/>
        <v>18.600000000000001</v>
      </c>
      <c r="V588" s="28">
        <v>0</v>
      </c>
      <c r="W588" s="27">
        <f t="shared" si="244"/>
        <v>18.600000000000001</v>
      </c>
      <c r="X588" s="29">
        <f t="shared" si="245"/>
        <v>8.1999999999999993</v>
      </c>
      <c r="Y588" s="29">
        <f t="shared" si="245"/>
        <v>24.403199999999998</v>
      </c>
      <c r="Z588" s="29">
        <f t="shared" si="239"/>
        <v>200.10623999999999</v>
      </c>
    </row>
    <row r="589" spans="1:26" x14ac:dyDescent="0.25">
      <c r="A589" s="25">
        <f t="shared" si="247"/>
        <v>587</v>
      </c>
      <c r="B589" s="25" t="s">
        <v>42</v>
      </c>
      <c r="C589" s="4" t="s">
        <v>23</v>
      </c>
      <c r="D589" s="25" t="s">
        <v>241</v>
      </c>
      <c r="E589" s="25" t="s">
        <v>203</v>
      </c>
      <c r="F589" s="25" t="s">
        <v>246</v>
      </c>
      <c r="G589" s="25" t="s">
        <v>204</v>
      </c>
      <c r="H589" s="25" t="s">
        <v>197</v>
      </c>
      <c r="I589" s="25" t="str">
        <f t="shared" si="246"/>
        <v>Paid Middle</v>
      </c>
      <c r="J589" s="25" t="str">
        <f t="shared" si="237"/>
        <v>PM</v>
      </c>
      <c r="K589" s="25" t="s">
        <v>3</v>
      </c>
      <c r="L589" s="25" t="s">
        <v>9</v>
      </c>
      <c r="M589" s="25" t="str">
        <f t="shared" si="240"/>
        <v>Kiosk Medium</v>
      </c>
      <c r="N589" s="25" t="str">
        <f t="shared" si="238"/>
        <v>KM</v>
      </c>
      <c r="O589" s="25" t="s">
        <v>189</v>
      </c>
      <c r="P589" s="25" t="s">
        <v>190</v>
      </c>
      <c r="Q589" s="4" t="str">
        <f t="shared" si="241"/>
        <v>L7-GE-CC-PM-KM-1A</v>
      </c>
      <c r="R589" s="4" t="str">
        <f t="shared" si="242"/>
        <v>PM-KM-1A</v>
      </c>
      <c r="S589" s="26">
        <v>2.5</v>
      </c>
      <c r="T589" s="26">
        <v>1.86</v>
      </c>
      <c r="U589" s="27">
        <f t="shared" si="243"/>
        <v>4.6500000000000004</v>
      </c>
      <c r="V589" s="28">
        <v>0</v>
      </c>
      <c r="W589" s="27">
        <f t="shared" si="244"/>
        <v>4.6500000000000004</v>
      </c>
      <c r="X589" s="29">
        <f t="shared" si="245"/>
        <v>8.1999999999999993</v>
      </c>
      <c r="Y589" s="29">
        <f t="shared" si="245"/>
        <v>6.1007999999999996</v>
      </c>
      <c r="Z589" s="29">
        <f t="shared" si="239"/>
        <v>50.026559999999996</v>
      </c>
    </row>
    <row r="590" spans="1:26" x14ac:dyDescent="0.25">
      <c r="A590" s="25">
        <f t="shared" si="247"/>
        <v>588</v>
      </c>
      <c r="B590" s="25" t="s">
        <v>42</v>
      </c>
      <c r="C590" s="4" t="s">
        <v>23</v>
      </c>
      <c r="D590" s="25" t="s">
        <v>241</v>
      </c>
      <c r="E590" s="25" t="s">
        <v>203</v>
      </c>
      <c r="F590" s="25" t="s">
        <v>246</v>
      </c>
      <c r="G590" s="25" t="s">
        <v>204</v>
      </c>
      <c r="H590" s="25" t="s">
        <v>197</v>
      </c>
      <c r="I590" s="25" t="str">
        <f t="shared" si="246"/>
        <v>Paid Middle</v>
      </c>
      <c r="J590" s="25" t="str">
        <f t="shared" si="237"/>
        <v>PM</v>
      </c>
      <c r="K590" s="25" t="s">
        <v>3</v>
      </c>
      <c r="L590" s="25" t="s">
        <v>9</v>
      </c>
      <c r="M590" s="25" t="str">
        <f t="shared" si="240"/>
        <v>Kiosk Medium</v>
      </c>
      <c r="N590" s="25" t="str">
        <f t="shared" si="238"/>
        <v>KM</v>
      </c>
      <c r="O590" s="25" t="s">
        <v>189</v>
      </c>
      <c r="P590" s="25" t="s">
        <v>191</v>
      </c>
      <c r="Q590" s="4" t="str">
        <f t="shared" si="241"/>
        <v>L7-GE-CC-PM-KM-1B</v>
      </c>
      <c r="R590" s="4" t="str">
        <f t="shared" si="242"/>
        <v>PM-KM-1B</v>
      </c>
      <c r="S590" s="26">
        <v>2.5</v>
      </c>
      <c r="T590" s="26">
        <v>1.86</v>
      </c>
      <c r="U590" s="27">
        <f t="shared" si="243"/>
        <v>4.6500000000000004</v>
      </c>
      <c r="V590" s="28">
        <v>0</v>
      </c>
      <c r="W590" s="27">
        <f t="shared" si="244"/>
        <v>4.6500000000000004</v>
      </c>
      <c r="X590" s="29">
        <f t="shared" si="245"/>
        <v>8.1999999999999993</v>
      </c>
      <c r="Y590" s="29">
        <f t="shared" si="245"/>
        <v>6.1007999999999996</v>
      </c>
      <c r="Z590" s="29">
        <f t="shared" si="239"/>
        <v>50.026559999999996</v>
      </c>
    </row>
    <row r="591" spans="1:26" x14ac:dyDescent="0.25">
      <c r="A591" s="25">
        <f t="shared" si="247"/>
        <v>589</v>
      </c>
      <c r="B591" s="25" t="s">
        <v>42</v>
      </c>
      <c r="C591" s="4" t="s">
        <v>23</v>
      </c>
      <c r="D591" s="25" t="s">
        <v>241</v>
      </c>
      <c r="E591" s="25" t="s">
        <v>203</v>
      </c>
      <c r="F591" s="25" t="s">
        <v>246</v>
      </c>
      <c r="G591" s="25" t="s">
        <v>204</v>
      </c>
      <c r="H591" s="25" t="s">
        <v>197</v>
      </c>
      <c r="I591" s="25" t="str">
        <f t="shared" si="246"/>
        <v>Paid Middle</v>
      </c>
      <c r="J591" s="25" t="str">
        <f t="shared" si="237"/>
        <v>PM</v>
      </c>
      <c r="K591" s="25" t="s">
        <v>3</v>
      </c>
      <c r="L591" s="25" t="s">
        <v>9</v>
      </c>
      <c r="M591" s="25" t="str">
        <f t="shared" si="240"/>
        <v>Kiosk Medium</v>
      </c>
      <c r="N591" s="25" t="str">
        <f t="shared" si="238"/>
        <v>KM</v>
      </c>
      <c r="O591" s="25" t="s">
        <v>189</v>
      </c>
      <c r="P591" s="25" t="s">
        <v>194</v>
      </c>
      <c r="Q591" s="4" t="str">
        <f t="shared" si="241"/>
        <v>L7-GE-CC-PM-KM-1C</v>
      </c>
      <c r="R591" s="4" t="str">
        <f t="shared" si="242"/>
        <v>PM-KM-1C</v>
      </c>
      <c r="S591" s="26">
        <v>2.5</v>
      </c>
      <c r="T591" s="26">
        <v>1.86</v>
      </c>
      <c r="U591" s="27">
        <f t="shared" si="243"/>
        <v>4.6500000000000004</v>
      </c>
      <c r="V591" s="28">
        <v>0</v>
      </c>
      <c r="W591" s="27">
        <f t="shared" si="244"/>
        <v>4.6500000000000004</v>
      </c>
      <c r="X591" s="29">
        <f t="shared" si="245"/>
        <v>8.1999999999999993</v>
      </c>
      <c r="Y591" s="29">
        <f t="shared" si="245"/>
        <v>6.1007999999999996</v>
      </c>
      <c r="Z591" s="29">
        <f t="shared" si="239"/>
        <v>50.026559999999996</v>
      </c>
    </row>
    <row r="592" spans="1:26" x14ac:dyDescent="0.25">
      <c r="A592" s="25">
        <f t="shared" si="247"/>
        <v>590</v>
      </c>
      <c r="B592" s="25" t="s">
        <v>42</v>
      </c>
      <c r="C592" s="4" t="s">
        <v>23</v>
      </c>
      <c r="D592" s="25" t="s">
        <v>241</v>
      </c>
      <c r="E592" s="25" t="s">
        <v>203</v>
      </c>
      <c r="F592" s="25" t="s">
        <v>246</v>
      </c>
      <c r="G592" s="25" t="s">
        <v>204</v>
      </c>
      <c r="H592" s="25" t="s">
        <v>197</v>
      </c>
      <c r="I592" s="25" t="str">
        <f t="shared" si="246"/>
        <v>Paid Middle</v>
      </c>
      <c r="J592" s="25" t="str">
        <f t="shared" si="237"/>
        <v>PM</v>
      </c>
      <c r="K592" s="25" t="s">
        <v>3</v>
      </c>
      <c r="L592" s="25" t="s">
        <v>9</v>
      </c>
      <c r="M592" s="25" t="str">
        <f t="shared" si="240"/>
        <v>Kiosk Medium</v>
      </c>
      <c r="N592" s="25" t="str">
        <f t="shared" si="238"/>
        <v>KM</v>
      </c>
      <c r="O592" s="25" t="s">
        <v>189</v>
      </c>
      <c r="P592" s="25" t="s">
        <v>195</v>
      </c>
      <c r="Q592" s="4" t="str">
        <f t="shared" si="241"/>
        <v>L7-GE-CC-PM-KM-1D</v>
      </c>
      <c r="R592" s="4" t="str">
        <f t="shared" si="242"/>
        <v>PM-KM-1D</v>
      </c>
      <c r="S592" s="26">
        <v>2.5</v>
      </c>
      <c r="T592" s="26">
        <v>1.86</v>
      </c>
      <c r="U592" s="27">
        <f t="shared" si="243"/>
        <v>4.6500000000000004</v>
      </c>
      <c r="V592" s="28">
        <v>0</v>
      </c>
      <c r="W592" s="27">
        <f t="shared" si="244"/>
        <v>4.6500000000000004</v>
      </c>
      <c r="X592" s="29">
        <f t="shared" si="245"/>
        <v>8.1999999999999993</v>
      </c>
      <c r="Y592" s="29">
        <f t="shared" si="245"/>
        <v>6.1007999999999996</v>
      </c>
      <c r="Z592" s="29">
        <f t="shared" si="239"/>
        <v>50.026559999999996</v>
      </c>
    </row>
    <row r="593" spans="1:26" x14ac:dyDescent="0.25">
      <c r="A593" s="25">
        <f t="shared" si="247"/>
        <v>591</v>
      </c>
      <c r="B593" s="25" t="s">
        <v>42</v>
      </c>
      <c r="C593" s="4" t="s">
        <v>23</v>
      </c>
      <c r="D593" s="25" t="s">
        <v>241</v>
      </c>
      <c r="E593" s="25" t="s">
        <v>203</v>
      </c>
      <c r="F593" s="25" t="s">
        <v>246</v>
      </c>
      <c r="G593" s="25" t="s">
        <v>204</v>
      </c>
      <c r="H593" s="25" t="s">
        <v>197</v>
      </c>
      <c r="I593" s="25" t="str">
        <f t="shared" si="246"/>
        <v>Paid Middle</v>
      </c>
      <c r="J593" s="25" t="str">
        <f t="shared" si="237"/>
        <v>PM</v>
      </c>
      <c r="K593" s="25" t="s">
        <v>3</v>
      </c>
      <c r="L593" s="25" t="s">
        <v>8</v>
      </c>
      <c r="M593" s="25" t="str">
        <f t="shared" si="240"/>
        <v>Kiosk Large</v>
      </c>
      <c r="N593" s="25" t="str">
        <f t="shared" si="238"/>
        <v>KL</v>
      </c>
      <c r="O593" s="25" t="s">
        <v>189</v>
      </c>
      <c r="P593" s="25" t="s">
        <v>196</v>
      </c>
      <c r="Q593" s="4" t="str">
        <f t="shared" si="241"/>
        <v>L7-GE-CC-PM-KL-1AtoD</v>
      </c>
      <c r="R593" s="4" t="str">
        <f t="shared" si="242"/>
        <v>PM-KL-1AtoD</v>
      </c>
      <c r="S593" s="26">
        <v>2.5</v>
      </c>
      <c r="T593" s="26">
        <f>1.86*4</f>
        <v>7.44</v>
      </c>
      <c r="U593" s="27">
        <f t="shared" si="243"/>
        <v>18.600000000000001</v>
      </c>
      <c r="V593" s="28">
        <v>0</v>
      </c>
      <c r="W593" s="27">
        <f t="shared" si="244"/>
        <v>18.600000000000001</v>
      </c>
      <c r="X593" s="29">
        <f t="shared" si="245"/>
        <v>8.1999999999999993</v>
      </c>
      <c r="Y593" s="29">
        <f t="shared" si="245"/>
        <v>24.403199999999998</v>
      </c>
      <c r="Z593" s="29">
        <f t="shared" si="239"/>
        <v>200.10623999999999</v>
      </c>
    </row>
    <row r="594" spans="1:26" x14ac:dyDescent="0.25">
      <c r="A594" s="25">
        <f t="shared" si="247"/>
        <v>592</v>
      </c>
      <c r="B594" s="25" t="s">
        <v>42</v>
      </c>
      <c r="C594" s="4" t="s">
        <v>23</v>
      </c>
      <c r="D594" s="25" t="s">
        <v>241</v>
      </c>
      <c r="E594" s="25" t="s">
        <v>203</v>
      </c>
      <c r="F594" s="25" t="s">
        <v>246</v>
      </c>
      <c r="G594" s="25" t="s">
        <v>204</v>
      </c>
      <c r="H594" s="25" t="s">
        <v>197</v>
      </c>
      <c r="I594" s="25" t="str">
        <f t="shared" si="246"/>
        <v>Paid Middle</v>
      </c>
      <c r="J594" s="25" t="str">
        <f t="shared" si="237"/>
        <v>PM</v>
      </c>
      <c r="K594" s="25" t="s">
        <v>3</v>
      </c>
      <c r="L594" s="25" t="s">
        <v>8</v>
      </c>
      <c r="M594" s="25" t="str">
        <f t="shared" si="240"/>
        <v>Kiosk Large</v>
      </c>
      <c r="N594" s="25" t="str">
        <f t="shared" si="238"/>
        <v>KL</v>
      </c>
      <c r="O594" s="25" t="s">
        <v>189</v>
      </c>
      <c r="P594" s="25" t="s">
        <v>209</v>
      </c>
      <c r="Q594" s="4" t="str">
        <f t="shared" si="241"/>
        <v>L7-GE-CC-PM-KL-4A</v>
      </c>
      <c r="R594" s="4" t="str">
        <f t="shared" si="242"/>
        <v>PM-KL-4A</v>
      </c>
      <c r="S594" s="26">
        <v>2.5</v>
      </c>
      <c r="T594" s="26">
        <v>3.72</v>
      </c>
      <c r="U594" s="27">
        <f t="shared" si="243"/>
        <v>9.3000000000000007</v>
      </c>
      <c r="V594" s="28">
        <v>0</v>
      </c>
      <c r="W594" s="27">
        <f t="shared" si="244"/>
        <v>9.3000000000000007</v>
      </c>
      <c r="X594" s="29">
        <f t="shared" si="245"/>
        <v>8.1999999999999993</v>
      </c>
      <c r="Y594" s="29">
        <f t="shared" si="245"/>
        <v>12.201599999999999</v>
      </c>
      <c r="Z594" s="29">
        <f t="shared" si="239"/>
        <v>100.05311999999999</v>
      </c>
    </row>
    <row r="595" spans="1:26" x14ac:dyDescent="0.25">
      <c r="A595" s="25">
        <f t="shared" si="247"/>
        <v>593</v>
      </c>
      <c r="B595" s="25" t="s">
        <v>42</v>
      </c>
      <c r="C595" s="4" t="s">
        <v>23</v>
      </c>
      <c r="D595" s="25" t="s">
        <v>241</v>
      </c>
      <c r="E595" s="25" t="s">
        <v>203</v>
      </c>
      <c r="F595" s="25" t="s">
        <v>246</v>
      </c>
      <c r="G595" s="25" t="s">
        <v>204</v>
      </c>
      <c r="H595" s="25" t="s">
        <v>197</v>
      </c>
      <c r="I595" s="25" t="str">
        <f t="shared" si="246"/>
        <v>Paid Middle</v>
      </c>
      <c r="J595" s="25" t="str">
        <f t="shared" si="237"/>
        <v>PM</v>
      </c>
      <c r="K595" s="25" t="s">
        <v>3</v>
      </c>
      <c r="L595" s="25" t="s">
        <v>8</v>
      </c>
      <c r="M595" s="25" t="str">
        <f t="shared" si="240"/>
        <v>Kiosk Large</v>
      </c>
      <c r="N595" s="25" t="str">
        <f t="shared" si="238"/>
        <v>KL</v>
      </c>
      <c r="O595" s="25" t="s">
        <v>189</v>
      </c>
      <c r="P595" s="25" t="s">
        <v>210</v>
      </c>
      <c r="Q595" s="4" t="str">
        <f t="shared" si="241"/>
        <v>L7-GE-CC-PM-KL-4B</v>
      </c>
      <c r="R595" s="4" t="str">
        <f t="shared" si="242"/>
        <v>PM-KL-4B</v>
      </c>
      <c r="S595" s="26">
        <v>2.5</v>
      </c>
      <c r="T595" s="26">
        <v>3.72</v>
      </c>
      <c r="U595" s="27">
        <f t="shared" si="243"/>
        <v>9.3000000000000007</v>
      </c>
      <c r="V595" s="28">
        <v>0</v>
      </c>
      <c r="W595" s="27">
        <f t="shared" si="244"/>
        <v>9.3000000000000007</v>
      </c>
      <c r="X595" s="29">
        <f t="shared" si="245"/>
        <v>8.1999999999999993</v>
      </c>
      <c r="Y595" s="29">
        <f t="shared" si="245"/>
        <v>12.201599999999999</v>
      </c>
      <c r="Z595" s="29">
        <f t="shared" si="239"/>
        <v>100.05311999999999</v>
      </c>
    </row>
    <row r="596" spans="1:26" x14ac:dyDescent="0.25">
      <c r="A596" s="25">
        <f t="shared" si="247"/>
        <v>594</v>
      </c>
      <c r="B596" s="25" t="s">
        <v>42</v>
      </c>
      <c r="C596" s="4" t="s">
        <v>23</v>
      </c>
      <c r="D596" s="25" t="s">
        <v>241</v>
      </c>
      <c r="E596" s="25" t="s">
        <v>203</v>
      </c>
      <c r="F596" s="25" t="s">
        <v>246</v>
      </c>
      <c r="G596" s="25" t="s">
        <v>204</v>
      </c>
      <c r="H596" s="25" t="s">
        <v>197</v>
      </c>
      <c r="I596" s="25" t="str">
        <f t="shared" si="246"/>
        <v>Paid Middle</v>
      </c>
      <c r="J596" s="25" t="str">
        <f t="shared" si="237"/>
        <v>PM</v>
      </c>
      <c r="K596" s="25" t="s">
        <v>3</v>
      </c>
      <c r="L596" s="25" t="s">
        <v>8</v>
      </c>
      <c r="M596" s="25" t="str">
        <f t="shared" si="240"/>
        <v>Kiosk Large</v>
      </c>
      <c r="N596" s="25" t="str">
        <f t="shared" si="238"/>
        <v>KL</v>
      </c>
      <c r="O596" s="25" t="s">
        <v>192</v>
      </c>
      <c r="P596" s="25" t="s">
        <v>211</v>
      </c>
      <c r="Q596" s="4" t="str">
        <f t="shared" si="241"/>
        <v>L7-GE-CC-PM-KL-4A+B</v>
      </c>
      <c r="R596" s="4" t="str">
        <f t="shared" si="242"/>
        <v>PM-KL-4A+B</v>
      </c>
      <c r="S596" s="26">
        <v>2.5</v>
      </c>
      <c r="T596" s="26">
        <f>3.72*2</f>
        <v>7.44</v>
      </c>
      <c r="U596" s="27">
        <f t="shared" si="243"/>
        <v>18.600000000000001</v>
      </c>
      <c r="V596" s="28">
        <v>0</v>
      </c>
      <c r="W596" s="27">
        <f t="shared" si="244"/>
        <v>18.600000000000001</v>
      </c>
      <c r="X596" s="29">
        <f t="shared" si="245"/>
        <v>8.1999999999999993</v>
      </c>
      <c r="Y596" s="29">
        <f t="shared" si="245"/>
        <v>24.403199999999998</v>
      </c>
      <c r="Z596" s="29">
        <f t="shared" si="239"/>
        <v>200.10623999999999</v>
      </c>
    </row>
    <row r="597" spans="1:26" x14ac:dyDescent="0.25">
      <c r="A597" s="19">
        <f t="shared" si="247"/>
        <v>595</v>
      </c>
      <c r="B597" s="19" t="s">
        <v>42</v>
      </c>
      <c r="C597" s="20" t="s">
        <v>23</v>
      </c>
      <c r="D597" s="19" t="s">
        <v>241</v>
      </c>
      <c r="E597" s="19" t="s">
        <v>203</v>
      </c>
      <c r="F597" s="19" t="s">
        <v>246</v>
      </c>
      <c r="G597" s="19" t="s">
        <v>187</v>
      </c>
      <c r="H597" s="19" t="s">
        <v>198</v>
      </c>
      <c r="I597" s="19" t="str">
        <f t="shared" si="246"/>
        <v>Unpaid South</v>
      </c>
      <c r="J597" s="19" t="str">
        <f t="shared" si="237"/>
        <v>US</v>
      </c>
      <c r="K597" s="19" t="s">
        <v>3</v>
      </c>
      <c r="L597" s="19" t="s">
        <v>8</v>
      </c>
      <c r="M597" s="19" t="str">
        <f t="shared" si="240"/>
        <v>Kiosk Large</v>
      </c>
      <c r="N597" s="19" t="str">
        <f t="shared" si="238"/>
        <v>KL</v>
      </c>
      <c r="O597" s="19" t="s">
        <v>189</v>
      </c>
      <c r="P597" s="19">
        <v>1</v>
      </c>
      <c r="Q597" s="20" t="str">
        <f t="shared" si="241"/>
        <v>L7-GE-CC-US-KL-1</v>
      </c>
      <c r="R597" s="20" t="str">
        <f t="shared" si="242"/>
        <v>US-KL-1</v>
      </c>
      <c r="S597" s="21">
        <v>2</v>
      </c>
      <c r="T597" s="21">
        <v>3</v>
      </c>
      <c r="U597" s="22">
        <f t="shared" si="243"/>
        <v>6</v>
      </c>
      <c r="V597" s="23">
        <v>0</v>
      </c>
      <c r="W597" s="22">
        <f t="shared" si="244"/>
        <v>6</v>
      </c>
      <c r="X597" s="24">
        <f t="shared" si="245"/>
        <v>6.56</v>
      </c>
      <c r="Y597" s="24">
        <f t="shared" si="245"/>
        <v>9.84</v>
      </c>
      <c r="Z597" s="24">
        <f t="shared" si="239"/>
        <v>64.550399999999996</v>
      </c>
    </row>
    <row r="598" spans="1:26" x14ac:dyDescent="0.25">
      <c r="A598" s="19">
        <f t="shared" si="247"/>
        <v>596</v>
      </c>
      <c r="B598" s="19" t="s">
        <v>42</v>
      </c>
      <c r="C598" s="20" t="s">
        <v>23</v>
      </c>
      <c r="D598" s="19" t="s">
        <v>241</v>
      </c>
      <c r="E598" s="19" t="s">
        <v>203</v>
      </c>
      <c r="F598" s="19" t="s">
        <v>246</v>
      </c>
      <c r="G598" s="19" t="s">
        <v>187</v>
      </c>
      <c r="H598" s="19" t="s">
        <v>198</v>
      </c>
      <c r="I598" s="19" t="str">
        <f t="shared" si="246"/>
        <v>Unpaid South</v>
      </c>
      <c r="J598" s="19" t="str">
        <f t="shared" si="237"/>
        <v>US</v>
      </c>
      <c r="K598" s="19" t="s">
        <v>3</v>
      </c>
      <c r="L598" s="19" t="s">
        <v>6</v>
      </c>
      <c r="M598" s="19" t="str">
        <f t="shared" si="240"/>
        <v>Kiosk Small</v>
      </c>
      <c r="N598" s="19" t="str">
        <f t="shared" si="238"/>
        <v>KS</v>
      </c>
      <c r="O598" s="19" t="s">
        <v>189</v>
      </c>
      <c r="P598" s="19" t="s">
        <v>190</v>
      </c>
      <c r="Q598" s="20" t="str">
        <f t="shared" si="241"/>
        <v>L7-GE-CC-US-KS-1A</v>
      </c>
      <c r="R598" s="20" t="str">
        <f t="shared" si="242"/>
        <v>US-KS-1A</v>
      </c>
      <c r="S598" s="21">
        <v>1.5</v>
      </c>
      <c r="T598" s="21">
        <v>1.6</v>
      </c>
      <c r="U598" s="22">
        <f t="shared" si="243"/>
        <v>2.4000000000000004</v>
      </c>
      <c r="V598" s="23">
        <v>0</v>
      </c>
      <c r="W598" s="22">
        <f t="shared" si="244"/>
        <v>2.4000000000000004</v>
      </c>
      <c r="X598" s="24">
        <f t="shared" si="245"/>
        <v>4.92</v>
      </c>
      <c r="Y598" s="24">
        <f t="shared" si="245"/>
        <v>5.2480000000000002</v>
      </c>
      <c r="Z598" s="24">
        <f t="shared" si="239"/>
        <v>25.820159999999998</v>
      </c>
    </row>
    <row r="599" spans="1:26" x14ac:dyDescent="0.25">
      <c r="A599" s="19">
        <f t="shared" si="247"/>
        <v>597</v>
      </c>
      <c r="B599" s="19" t="s">
        <v>42</v>
      </c>
      <c r="C599" s="20" t="s">
        <v>23</v>
      </c>
      <c r="D599" s="19" t="s">
        <v>241</v>
      </c>
      <c r="E599" s="19" t="s">
        <v>203</v>
      </c>
      <c r="F599" s="19" t="s">
        <v>246</v>
      </c>
      <c r="G599" s="19" t="s">
        <v>187</v>
      </c>
      <c r="H599" s="19" t="s">
        <v>198</v>
      </c>
      <c r="I599" s="19" t="str">
        <f t="shared" si="246"/>
        <v>Unpaid South</v>
      </c>
      <c r="J599" s="19" t="str">
        <f t="shared" si="237"/>
        <v>US</v>
      </c>
      <c r="K599" s="19" t="s">
        <v>3</v>
      </c>
      <c r="L599" s="19" t="s">
        <v>6</v>
      </c>
      <c r="M599" s="19" t="str">
        <f t="shared" si="240"/>
        <v>Kiosk Small</v>
      </c>
      <c r="N599" s="19" t="str">
        <f t="shared" si="238"/>
        <v>KS</v>
      </c>
      <c r="O599" s="19" t="s">
        <v>189</v>
      </c>
      <c r="P599" s="19" t="s">
        <v>191</v>
      </c>
      <c r="Q599" s="20" t="str">
        <f t="shared" si="241"/>
        <v>L7-GE-CC-US-KS-1B</v>
      </c>
      <c r="R599" s="20" t="str">
        <f t="shared" si="242"/>
        <v>US-KS-1B</v>
      </c>
      <c r="S599" s="21">
        <v>1.5</v>
      </c>
      <c r="T599" s="21">
        <v>1.6</v>
      </c>
      <c r="U599" s="22">
        <f t="shared" si="243"/>
        <v>2.4000000000000004</v>
      </c>
      <c r="V599" s="23">
        <v>0</v>
      </c>
      <c r="W599" s="22">
        <f t="shared" si="244"/>
        <v>2.4000000000000004</v>
      </c>
      <c r="X599" s="24">
        <f t="shared" si="245"/>
        <v>4.92</v>
      </c>
      <c r="Y599" s="24">
        <f t="shared" si="245"/>
        <v>5.2480000000000002</v>
      </c>
      <c r="Z599" s="24">
        <f t="shared" si="239"/>
        <v>25.820159999999998</v>
      </c>
    </row>
    <row r="600" spans="1:26" x14ac:dyDescent="0.25">
      <c r="A600" s="19">
        <f t="shared" si="247"/>
        <v>598</v>
      </c>
      <c r="B600" s="19" t="s">
        <v>42</v>
      </c>
      <c r="C600" s="20" t="s">
        <v>23</v>
      </c>
      <c r="D600" s="19" t="s">
        <v>241</v>
      </c>
      <c r="E600" s="19" t="s">
        <v>203</v>
      </c>
      <c r="F600" s="19" t="s">
        <v>246</v>
      </c>
      <c r="G600" s="19" t="s">
        <v>187</v>
      </c>
      <c r="H600" s="19" t="s">
        <v>198</v>
      </c>
      <c r="I600" s="19" t="str">
        <f t="shared" si="246"/>
        <v>Unpaid South</v>
      </c>
      <c r="J600" s="19" t="str">
        <f t="shared" si="237"/>
        <v>US</v>
      </c>
      <c r="K600" s="19" t="s">
        <v>3</v>
      </c>
      <c r="L600" s="19" t="s">
        <v>9</v>
      </c>
      <c r="M600" s="19" t="str">
        <f t="shared" si="240"/>
        <v>Kiosk Medium</v>
      </c>
      <c r="N600" s="19" t="str">
        <f t="shared" si="238"/>
        <v>KM</v>
      </c>
      <c r="O600" s="19" t="s">
        <v>192</v>
      </c>
      <c r="P600" s="19" t="s">
        <v>193</v>
      </c>
      <c r="Q600" s="20" t="str">
        <f t="shared" si="241"/>
        <v>L7-GE-CC-US-KM-1A+B</v>
      </c>
      <c r="R600" s="20" t="str">
        <f t="shared" si="242"/>
        <v>US-KM-1A+B</v>
      </c>
      <c r="S600" s="21">
        <v>1.5</v>
      </c>
      <c r="T600" s="21">
        <f>1.6*2</f>
        <v>3.2</v>
      </c>
      <c r="U600" s="22">
        <f t="shared" si="243"/>
        <v>4.8000000000000007</v>
      </c>
      <c r="V600" s="23">
        <v>0</v>
      </c>
      <c r="W600" s="22">
        <f t="shared" si="244"/>
        <v>4.8000000000000007</v>
      </c>
      <c r="X600" s="24">
        <f t="shared" si="245"/>
        <v>4.92</v>
      </c>
      <c r="Y600" s="24">
        <f t="shared" si="245"/>
        <v>10.496</v>
      </c>
      <c r="Z600" s="24">
        <f t="shared" si="239"/>
        <v>51.640319999999996</v>
      </c>
    </row>
    <row r="601" spans="1:26" x14ac:dyDescent="0.25">
      <c r="A601" s="1">
        <f t="shared" si="247"/>
        <v>599</v>
      </c>
      <c r="S601" s="41"/>
      <c r="T601" s="41"/>
      <c r="V601" s="18"/>
    </row>
    <row r="602" spans="1:26" x14ac:dyDescent="0.25">
      <c r="A602" s="19">
        <f t="shared" si="247"/>
        <v>600</v>
      </c>
      <c r="B602" s="19" t="s">
        <v>42</v>
      </c>
      <c r="C602" s="20" t="s">
        <v>26</v>
      </c>
      <c r="D602" s="19" t="s">
        <v>242</v>
      </c>
      <c r="E602" s="19" t="s">
        <v>203</v>
      </c>
      <c r="F602" s="19" t="s">
        <v>246</v>
      </c>
      <c r="G602" s="19" t="s">
        <v>187</v>
      </c>
      <c r="H602" s="19" t="s">
        <v>188</v>
      </c>
      <c r="I602" s="19" t="str">
        <f t="shared" si="246"/>
        <v>Unpaid North</v>
      </c>
      <c r="J602" s="19" t="str">
        <f t="shared" si="237"/>
        <v>UN</v>
      </c>
      <c r="K602" s="19" t="s">
        <v>3</v>
      </c>
      <c r="L602" s="19" t="s">
        <v>8</v>
      </c>
      <c r="M602" s="19" t="str">
        <f t="shared" ref="M602:M623" si="248">K602&amp;" "&amp;L602</f>
        <v>Kiosk Large</v>
      </c>
      <c r="N602" s="19" t="str">
        <f t="shared" si="238"/>
        <v>KL</v>
      </c>
      <c r="O602" s="19" t="s">
        <v>189</v>
      </c>
      <c r="P602" s="19">
        <v>1</v>
      </c>
      <c r="Q602" s="20" t="str">
        <f t="shared" ref="Q602:Q623" si="249">B602&amp;"-"&amp;D602&amp;"-"&amp;F602&amp;"-"&amp;J602&amp;"-"&amp;N602&amp;"-"&amp;P602</f>
        <v>L7-JE-CC-UN-KL-1</v>
      </c>
      <c r="R602" s="20" t="str">
        <f t="shared" ref="R602:R623" si="250">J602&amp;"-"&amp;N602&amp;"-"&amp;P602</f>
        <v>UN-KL-1</v>
      </c>
      <c r="S602" s="21">
        <v>2</v>
      </c>
      <c r="T602" s="21">
        <v>3</v>
      </c>
      <c r="U602" s="22">
        <f t="shared" ref="U602:U623" si="251">S602*T602</f>
        <v>6</v>
      </c>
      <c r="V602" s="23">
        <v>0</v>
      </c>
      <c r="W602" s="22">
        <f t="shared" ref="W602:W623" si="252">U602-V602</f>
        <v>6</v>
      </c>
      <c r="X602" s="24">
        <f t="shared" ref="X602:Y623" si="253">S602*X$1</f>
        <v>6.56</v>
      </c>
      <c r="Y602" s="24">
        <f t="shared" si="253"/>
        <v>9.84</v>
      </c>
      <c r="Z602" s="24">
        <f t="shared" si="239"/>
        <v>64.550399999999996</v>
      </c>
    </row>
    <row r="603" spans="1:26" x14ac:dyDescent="0.25">
      <c r="A603" s="19">
        <f t="shared" si="247"/>
        <v>601</v>
      </c>
      <c r="B603" s="19" t="s">
        <v>42</v>
      </c>
      <c r="C603" s="20" t="s">
        <v>26</v>
      </c>
      <c r="D603" s="19" t="s">
        <v>242</v>
      </c>
      <c r="E603" s="19" t="s">
        <v>203</v>
      </c>
      <c r="F603" s="19" t="s">
        <v>246</v>
      </c>
      <c r="G603" s="19" t="s">
        <v>187</v>
      </c>
      <c r="H603" s="19" t="s">
        <v>188</v>
      </c>
      <c r="I603" s="19" t="str">
        <f t="shared" si="246"/>
        <v>Unpaid North</v>
      </c>
      <c r="J603" s="19" t="str">
        <f t="shared" si="237"/>
        <v>UN</v>
      </c>
      <c r="K603" s="19" t="s">
        <v>3</v>
      </c>
      <c r="L603" s="19" t="s">
        <v>6</v>
      </c>
      <c r="M603" s="19" t="str">
        <f t="shared" si="248"/>
        <v>Kiosk Small</v>
      </c>
      <c r="N603" s="19" t="str">
        <f t="shared" si="238"/>
        <v>KS</v>
      </c>
      <c r="O603" s="19" t="s">
        <v>189</v>
      </c>
      <c r="P603" s="19" t="s">
        <v>190</v>
      </c>
      <c r="Q603" s="20" t="str">
        <f t="shared" si="249"/>
        <v>L7-JE-CC-UN-KS-1A</v>
      </c>
      <c r="R603" s="20" t="str">
        <f t="shared" si="250"/>
        <v>UN-KS-1A</v>
      </c>
      <c r="S603" s="21">
        <v>1.5</v>
      </c>
      <c r="T603" s="21">
        <v>1.6</v>
      </c>
      <c r="U603" s="22">
        <f t="shared" si="251"/>
        <v>2.4000000000000004</v>
      </c>
      <c r="V603" s="23">
        <v>0</v>
      </c>
      <c r="W603" s="22">
        <f t="shared" si="252"/>
        <v>2.4000000000000004</v>
      </c>
      <c r="X603" s="24">
        <f t="shared" si="253"/>
        <v>4.92</v>
      </c>
      <c r="Y603" s="24">
        <f t="shared" si="253"/>
        <v>5.2480000000000002</v>
      </c>
      <c r="Z603" s="24">
        <f t="shared" si="239"/>
        <v>25.820159999999998</v>
      </c>
    </row>
    <row r="604" spans="1:26" x14ac:dyDescent="0.25">
      <c r="A604" s="19">
        <f t="shared" si="247"/>
        <v>602</v>
      </c>
      <c r="B604" s="19" t="s">
        <v>42</v>
      </c>
      <c r="C604" s="20" t="s">
        <v>26</v>
      </c>
      <c r="D604" s="19" t="s">
        <v>242</v>
      </c>
      <c r="E604" s="19" t="s">
        <v>203</v>
      </c>
      <c r="F604" s="19" t="s">
        <v>246</v>
      </c>
      <c r="G604" s="19" t="s">
        <v>187</v>
      </c>
      <c r="H604" s="19" t="s">
        <v>188</v>
      </c>
      <c r="I604" s="19" t="str">
        <f t="shared" si="246"/>
        <v>Unpaid North</v>
      </c>
      <c r="J604" s="19" t="str">
        <f t="shared" si="237"/>
        <v>UN</v>
      </c>
      <c r="K604" s="19" t="s">
        <v>3</v>
      </c>
      <c r="L604" s="19" t="s">
        <v>6</v>
      </c>
      <c r="M604" s="19" t="str">
        <f t="shared" si="248"/>
        <v>Kiosk Small</v>
      </c>
      <c r="N604" s="19" t="str">
        <f t="shared" si="238"/>
        <v>KS</v>
      </c>
      <c r="O604" s="19" t="s">
        <v>189</v>
      </c>
      <c r="P604" s="19" t="s">
        <v>191</v>
      </c>
      <c r="Q604" s="20" t="str">
        <f t="shared" si="249"/>
        <v>L7-JE-CC-UN-KS-1B</v>
      </c>
      <c r="R604" s="20" t="str">
        <f t="shared" si="250"/>
        <v>UN-KS-1B</v>
      </c>
      <c r="S604" s="21">
        <v>1.5</v>
      </c>
      <c r="T604" s="21">
        <v>1.6</v>
      </c>
      <c r="U604" s="22">
        <f t="shared" si="251"/>
        <v>2.4000000000000004</v>
      </c>
      <c r="V604" s="23">
        <v>0</v>
      </c>
      <c r="W604" s="22">
        <f t="shared" si="252"/>
        <v>2.4000000000000004</v>
      </c>
      <c r="X604" s="24">
        <f t="shared" si="253"/>
        <v>4.92</v>
      </c>
      <c r="Y604" s="24">
        <f t="shared" si="253"/>
        <v>5.2480000000000002</v>
      </c>
      <c r="Z604" s="24">
        <f t="shared" si="239"/>
        <v>25.820159999999998</v>
      </c>
    </row>
    <row r="605" spans="1:26" x14ac:dyDescent="0.25">
      <c r="A605" s="19">
        <f t="shared" si="247"/>
        <v>603</v>
      </c>
      <c r="B605" s="19" t="s">
        <v>42</v>
      </c>
      <c r="C605" s="20" t="s">
        <v>26</v>
      </c>
      <c r="D605" s="19" t="s">
        <v>242</v>
      </c>
      <c r="E605" s="19" t="s">
        <v>203</v>
      </c>
      <c r="F605" s="19" t="s">
        <v>246</v>
      </c>
      <c r="G605" s="19" t="s">
        <v>187</v>
      </c>
      <c r="H605" s="19" t="s">
        <v>188</v>
      </c>
      <c r="I605" s="19" t="str">
        <f t="shared" si="246"/>
        <v>Unpaid North</v>
      </c>
      <c r="J605" s="19" t="str">
        <f t="shared" si="237"/>
        <v>UN</v>
      </c>
      <c r="K605" s="19" t="s">
        <v>3</v>
      </c>
      <c r="L605" s="19" t="s">
        <v>9</v>
      </c>
      <c r="M605" s="19" t="str">
        <f t="shared" si="248"/>
        <v>Kiosk Medium</v>
      </c>
      <c r="N605" s="19" t="str">
        <f t="shared" si="238"/>
        <v>KM</v>
      </c>
      <c r="O605" s="19" t="s">
        <v>192</v>
      </c>
      <c r="P605" s="19" t="s">
        <v>193</v>
      </c>
      <c r="Q605" s="20" t="str">
        <f t="shared" si="249"/>
        <v>L7-JE-CC-UN-KM-1A+B</v>
      </c>
      <c r="R605" s="20" t="str">
        <f t="shared" si="250"/>
        <v>UN-KM-1A+B</v>
      </c>
      <c r="S605" s="21">
        <v>1.5</v>
      </c>
      <c r="T605" s="21">
        <f>1.6*2</f>
        <v>3.2</v>
      </c>
      <c r="U605" s="22">
        <f t="shared" si="251"/>
        <v>4.8000000000000007</v>
      </c>
      <c r="V605" s="23">
        <v>0</v>
      </c>
      <c r="W605" s="22">
        <f t="shared" si="252"/>
        <v>4.8000000000000007</v>
      </c>
      <c r="X605" s="24">
        <f t="shared" si="253"/>
        <v>4.92</v>
      </c>
      <c r="Y605" s="24">
        <f t="shared" si="253"/>
        <v>10.496</v>
      </c>
      <c r="Z605" s="24">
        <f t="shared" si="239"/>
        <v>51.640319999999996</v>
      </c>
    </row>
    <row r="606" spans="1:26" x14ac:dyDescent="0.25">
      <c r="A606" s="25">
        <f t="shared" si="247"/>
        <v>604</v>
      </c>
      <c r="B606" s="25" t="s">
        <v>42</v>
      </c>
      <c r="C606" s="4" t="s">
        <v>26</v>
      </c>
      <c r="D606" s="25" t="s">
        <v>242</v>
      </c>
      <c r="E606" s="25" t="s">
        <v>203</v>
      </c>
      <c r="F606" s="25" t="s">
        <v>246</v>
      </c>
      <c r="G606" s="25" t="s">
        <v>204</v>
      </c>
      <c r="H606" s="25" t="s">
        <v>197</v>
      </c>
      <c r="I606" s="25" t="str">
        <f t="shared" si="246"/>
        <v>Paid Middle</v>
      </c>
      <c r="J606" s="25" t="str">
        <f t="shared" si="237"/>
        <v>PM</v>
      </c>
      <c r="K606" s="25" t="s">
        <v>3</v>
      </c>
      <c r="L606" s="25" t="s">
        <v>8</v>
      </c>
      <c r="M606" s="25" t="str">
        <f t="shared" si="248"/>
        <v>Kiosk Large</v>
      </c>
      <c r="N606" s="25" t="str">
        <f t="shared" si="238"/>
        <v>KL</v>
      </c>
      <c r="O606" s="25" t="s">
        <v>189</v>
      </c>
      <c r="P606" s="25" t="s">
        <v>190</v>
      </c>
      <c r="Q606" s="4" t="str">
        <f t="shared" si="249"/>
        <v>L7-JE-CC-PM-KL-1A</v>
      </c>
      <c r="R606" s="4" t="str">
        <f t="shared" si="250"/>
        <v>PM-KL-1A</v>
      </c>
      <c r="S606" s="26">
        <v>2.5</v>
      </c>
      <c r="T606" s="26">
        <v>3.72</v>
      </c>
      <c r="U606" s="27">
        <f t="shared" si="251"/>
        <v>9.3000000000000007</v>
      </c>
      <c r="V606" s="28">
        <v>0</v>
      </c>
      <c r="W606" s="27">
        <f t="shared" si="252"/>
        <v>9.3000000000000007</v>
      </c>
      <c r="X606" s="29">
        <f t="shared" si="253"/>
        <v>8.1999999999999993</v>
      </c>
      <c r="Y606" s="29">
        <f t="shared" si="253"/>
        <v>12.201599999999999</v>
      </c>
      <c r="Z606" s="29">
        <f t="shared" si="239"/>
        <v>100.05311999999999</v>
      </c>
    </row>
    <row r="607" spans="1:26" x14ac:dyDescent="0.25">
      <c r="A607" s="25">
        <f t="shared" si="247"/>
        <v>605</v>
      </c>
      <c r="B607" s="25" t="s">
        <v>42</v>
      </c>
      <c r="C607" s="4" t="s">
        <v>26</v>
      </c>
      <c r="D607" s="25" t="s">
        <v>242</v>
      </c>
      <c r="E607" s="25" t="s">
        <v>203</v>
      </c>
      <c r="F607" s="25" t="s">
        <v>246</v>
      </c>
      <c r="G607" s="25" t="s">
        <v>204</v>
      </c>
      <c r="H607" s="25" t="s">
        <v>197</v>
      </c>
      <c r="I607" s="25" t="str">
        <f t="shared" si="246"/>
        <v>Paid Middle</v>
      </c>
      <c r="J607" s="25" t="str">
        <f t="shared" si="237"/>
        <v>PM</v>
      </c>
      <c r="K607" s="25" t="s">
        <v>3</v>
      </c>
      <c r="L607" s="25" t="s">
        <v>8</v>
      </c>
      <c r="M607" s="25" t="str">
        <f t="shared" si="248"/>
        <v>Kiosk Large</v>
      </c>
      <c r="N607" s="25" t="str">
        <f t="shared" si="238"/>
        <v>KL</v>
      </c>
      <c r="O607" s="25" t="s">
        <v>189</v>
      </c>
      <c r="P607" s="25" t="s">
        <v>191</v>
      </c>
      <c r="Q607" s="4" t="str">
        <f t="shared" si="249"/>
        <v>L7-JE-CC-PM-KL-1B</v>
      </c>
      <c r="R607" s="4" t="str">
        <f t="shared" si="250"/>
        <v>PM-KL-1B</v>
      </c>
      <c r="S607" s="26">
        <v>2.5</v>
      </c>
      <c r="T607" s="26">
        <v>3.72</v>
      </c>
      <c r="U607" s="27">
        <f t="shared" si="251"/>
        <v>9.3000000000000007</v>
      </c>
      <c r="V607" s="28">
        <v>0</v>
      </c>
      <c r="W607" s="27">
        <f t="shared" si="252"/>
        <v>9.3000000000000007</v>
      </c>
      <c r="X607" s="29">
        <f t="shared" si="253"/>
        <v>8.1999999999999993</v>
      </c>
      <c r="Y607" s="29">
        <f t="shared" si="253"/>
        <v>12.201599999999999</v>
      </c>
      <c r="Z607" s="29">
        <f t="shared" si="239"/>
        <v>100.05311999999999</v>
      </c>
    </row>
    <row r="608" spans="1:26" x14ac:dyDescent="0.25">
      <c r="A608" s="25">
        <f t="shared" si="247"/>
        <v>606</v>
      </c>
      <c r="B608" s="25" t="s">
        <v>42</v>
      </c>
      <c r="C608" s="4" t="s">
        <v>26</v>
      </c>
      <c r="D608" s="25" t="s">
        <v>242</v>
      </c>
      <c r="E608" s="25" t="s">
        <v>203</v>
      </c>
      <c r="F608" s="25" t="s">
        <v>246</v>
      </c>
      <c r="G608" s="25" t="s">
        <v>204</v>
      </c>
      <c r="H608" s="25" t="s">
        <v>197</v>
      </c>
      <c r="I608" s="25" t="str">
        <f t="shared" si="246"/>
        <v>Paid Middle</v>
      </c>
      <c r="J608" s="25" t="str">
        <f t="shared" si="237"/>
        <v>PM</v>
      </c>
      <c r="K608" s="25" t="s">
        <v>3</v>
      </c>
      <c r="L608" s="25" t="s">
        <v>8</v>
      </c>
      <c r="M608" s="25" t="str">
        <f t="shared" si="248"/>
        <v>Kiosk Large</v>
      </c>
      <c r="N608" s="25" t="str">
        <f t="shared" si="238"/>
        <v>KL</v>
      </c>
      <c r="O608" s="25" t="s">
        <v>192</v>
      </c>
      <c r="P608" s="25" t="s">
        <v>193</v>
      </c>
      <c r="Q608" s="4" t="str">
        <f t="shared" si="249"/>
        <v>L7-JE-CC-PM-KL-1A+B</v>
      </c>
      <c r="R608" s="4" t="str">
        <f t="shared" si="250"/>
        <v>PM-KL-1A+B</v>
      </c>
      <c r="S608" s="26">
        <v>2.5</v>
      </c>
      <c r="T608" s="26">
        <f>3.72*2</f>
        <v>7.44</v>
      </c>
      <c r="U608" s="27">
        <f t="shared" si="251"/>
        <v>18.600000000000001</v>
      </c>
      <c r="V608" s="28">
        <v>0</v>
      </c>
      <c r="W608" s="27">
        <f t="shared" si="252"/>
        <v>18.600000000000001</v>
      </c>
      <c r="X608" s="29">
        <f t="shared" si="253"/>
        <v>8.1999999999999993</v>
      </c>
      <c r="Y608" s="29">
        <f t="shared" si="253"/>
        <v>24.403199999999998</v>
      </c>
      <c r="Z608" s="29">
        <f t="shared" si="239"/>
        <v>200.10623999999999</v>
      </c>
    </row>
    <row r="609" spans="1:26" x14ac:dyDescent="0.25">
      <c r="A609" s="25">
        <f t="shared" si="247"/>
        <v>607</v>
      </c>
      <c r="B609" s="25" t="s">
        <v>42</v>
      </c>
      <c r="C609" s="4" t="s">
        <v>26</v>
      </c>
      <c r="D609" s="25" t="s">
        <v>242</v>
      </c>
      <c r="E609" s="25" t="s">
        <v>203</v>
      </c>
      <c r="F609" s="25" t="s">
        <v>246</v>
      </c>
      <c r="G609" s="25" t="s">
        <v>204</v>
      </c>
      <c r="H609" s="25" t="s">
        <v>197</v>
      </c>
      <c r="I609" s="25" t="str">
        <f t="shared" si="246"/>
        <v>Paid Middle</v>
      </c>
      <c r="J609" s="25" t="str">
        <f t="shared" si="237"/>
        <v>PM</v>
      </c>
      <c r="K609" s="25" t="s">
        <v>3</v>
      </c>
      <c r="L609" s="25" t="s">
        <v>8</v>
      </c>
      <c r="M609" s="25" t="str">
        <f t="shared" si="248"/>
        <v>Kiosk Large</v>
      </c>
      <c r="N609" s="25" t="str">
        <f t="shared" si="238"/>
        <v>KL</v>
      </c>
      <c r="O609" s="25" t="s">
        <v>189</v>
      </c>
      <c r="P609" s="25" t="s">
        <v>199</v>
      </c>
      <c r="Q609" s="4" t="str">
        <f t="shared" si="249"/>
        <v>L7-JE-CC-PM-KL-2A</v>
      </c>
      <c r="R609" s="4" t="str">
        <f t="shared" si="250"/>
        <v>PM-KL-2A</v>
      </c>
      <c r="S609" s="26">
        <v>2.5</v>
      </c>
      <c r="T609" s="26">
        <v>3.72</v>
      </c>
      <c r="U609" s="27">
        <f t="shared" si="251"/>
        <v>9.3000000000000007</v>
      </c>
      <c r="V609" s="28">
        <v>0</v>
      </c>
      <c r="W609" s="27">
        <f t="shared" si="252"/>
        <v>9.3000000000000007</v>
      </c>
      <c r="X609" s="29">
        <f t="shared" si="253"/>
        <v>8.1999999999999993</v>
      </c>
      <c r="Y609" s="29">
        <f t="shared" si="253"/>
        <v>12.201599999999999</v>
      </c>
      <c r="Z609" s="29">
        <f t="shared" si="239"/>
        <v>100.05311999999999</v>
      </c>
    </row>
    <row r="610" spans="1:26" x14ac:dyDescent="0.25">
      <c r="A610" s="25">
        <f t="shared" si="247"/>
        <v>608</v>
      </c>
      <c r="B610" s="25" t="s">
        <v>42</v>
      </c>
      <c r="C610" s="4" t="s">
        <v>26</v>
      </c>
      <c r="D610" s="25" t="s">
        <v>242</v>
      </c>
      <c r="E610" s="25" t="s">
        <v>203</v>
      </c>
      <c r="F610" s="25" t="s">
        <v>246</v>
      </c>
      <c r="G610" s="25" t="s">
        <v>204</v>
      </c>
      <c r="H610" s="25" t="s">
        <v>197</v>
      </c>
      <c r="I610" s="25" t="str">
        <f t="shared" si="246"/>
        <v>Paid Middle</v>
      </c>
      <c r="J610" s="25" t="str">
        <f t="shared" si="237"/>
        <v>PM</v>
      </c>
      <c r="K610" s="25" t="s">
        <v>3</v>
      </c>
      <c r="L610" s="25" t="s">
        <v>8</v>
      </c>
      <c r="M610" s="25" t="str">
        <f t="shared" si="248"/>
        <v>Kiosk Large</v>
      </c>
      <c r="N610" s="25" t="str">
        <f t="shared" si="238"/>
        <v>KL</v>
      </c>
      <c r="O610" s="25" t="s">
        <v>189</v>
      </c>
      <c r="P610" s="25" t="s">
        <v>200</v>
      </c>
      <c r="Q610" s="4" t="str">
        <f t="shared" si="249"/>
        <v>L7-JE-CC-PM-KL-2B</v>
      </c>
      <c r="R610" s="4" t="str">
        <f t="shared" si="250"/>
        <v>PM-KL-2B</v>
      </c>
      <c r="S610" s="26">
        <v>2.5</v>
      </c>
      <c r="T610" s="26">
        <v>3.72</v>
      </c>
      <c r="U610" s="27">
        <f t="shared" si="251"/>
        <v>9.3000000000000007</v>
      </c>
      <c r="V610" s="28">
        <v>0</v>
      </c>
      <c r="W610" s="27">
        <f t="shared" si="252"/>
        <v>9.3000000000000007</v>
      </c>
      <c r="X610" s="29">
        <f t="shared" si="253"/>
        <v>8.1999999999999993</v>
      </c>
      <c r="Y610" s="29">
        <f t="shared" si="253"/>
        <v>12.201599999999999</v>
      </c>
      <c r="Z610" s="29">
        <f t="shared" si="239"/>
        <v>100.05311999999999</v>
      </c>
    </row>
    <row r="611" spans="1:26" x14ac:dyDescent="0.25">
      <c r="A611" s="25">
        <f t="shared" si="247"/>
        <v>609</v>
      </c>
      <c r="B611" s="25" t="s">
        <v>42</v>
      </c>
      <c r="C611" s="4" t="s">
        <v>26</v>
      </c>
      <c r="D611" s="25" t="s">
        <v>242</v>
      </c>
      <c r="E611" s="25" t="s">
        <v>203</v>
      </c>
      <c r="F611" s="25" t="s">
        <v>246</v>
      </c>
      <c r="G611" s="25" t="s">
        <v>204</v>
      </c>
      <c r="H611" s="25" t="s">
        <v>197</v>
      </c>
      <c r="I611" s="25" t="str">
        <f t="shared" si="246"/>
        <v>Paid Middle</v>
      </c>
      <c r="J611" s="25" t="str">
        <f t="shared" si="237"/>
        <v>PM</v>
      </c>
      <c r="K611" s="25" t="s">
        <v>3</v>
      </c>
      <c r="L611" s="25" t="s">
        <v>8</v>
      </c>
      <c r="M611" s="25" t="str">
        <f t="shared" si="248"/>
        <v>Kiosk Large</v>
      </c>
      <c r="N611" s="25" t="str">
        <f t="shared" si="238"/>
        <v>KL</v>
      </c>
      <c r="O611" s="25" t="s">
        <v>192</v>
      </c>
      <c r="P611" s="25" t="s">
        <v>201</v>
      </c>
      <c r="Q611" s="4" t="str">
        <f t="shared" si="249"/>
        <v>L7-JE-CC-PM-KL-2A+B</v>
      </c>
      <c r="R611" s="4" t="str">
        <f t="shared" si="250"/>
        <v>PM-KL-2A+B</v>
      </c>
      <c r="S611" s="26">
        <v>2.5</v>
      </c>
      <c r="T611" s="26">
        <f>3.72*2</f>
        <v>7.44</v>
      </c>
      <c r="U611" s="27">
        <f t="shared" si="251"/>
        <v>18.600000000000001</v>
      </c>
      <c r="V611" s="28">
        <v>0</v>
      </c>
      <c r="W611" s="27">
        <f t="shared" si="252"/>
        <v>18.600000000000001</v>
      </c>
      <c r="X611" s="29">
        <f t="shared" si="253"/>
        <v>8.1999999999999993</v>
      </c>
      <c r="Y611" s="29">
        <f t="shared" si="253"/>
        <v>24.403199999999998</v>
      </c>
      <c r="Z611" s="29">
        <f t="shared" si="239"/>
        <v>200.10623999999999</v>
      </c>
    </row>
    <row r="612" spans="1:26" x14ac:dyDescent="0.25">
      <c r="A612" s="25">
        <f t="shared" si="247"/>
        <v>610</v>
      </c>
      <c r="B612" s="25" t="s">
        <v>42</v>
      </c>
      <c r="C612" s="4" t="s">
        <v>26</v>
      </c>
      <c r="D612" s="25" t="s">
        <v>242</v>
      </c>
      <c r="E612" s="25" t="s">
        <v>203</v>
      </c>
      <c r="F612" s="25" t="s">
        <v>246</v>
      </c>
      <c r="G612" s="25" t="s">
        <v>204</v>
      </c>
      <c r="H612" s="25" t="s">
        <v>197</v>
      </c>
      <c r="I612" s="25" t="str">
        <f t="shared" si="246"/>
        <v>Paid Middle</v>
      </c>
      <c r="J612" s="25" t="str">
        <f t="shared" si="237"/>
        <v>PM</v>
      </c>
      <c r="K612" s="25" t="s">
        <v>3</v>
      </c>
      <c r="L612" s="25" t="s">
        <v>9</v>
      </c>
      <c r="M612" s="25" t="str">
        <f>K612&amp;" "&amp;L612</f>
        <v>Kiosk Medium</v>
      </c>
      <c r="N612" s="25" t="str">
        <f t="shared" si="238"/>
        <v>KM</v>
      </c>
      <c r="O612" s="25" t="s">
        <v>189</v>
      </c>
      <c r="P612" s="25" t="s">
        <v>190</v>
      </c>
      <c r="Q612" s="4" t="str">
        <f>B612&amp;"-"&amp;D612&amp;"-"&amp;F612&amp;"-"&amp;J612&amp;"-"&amp;N612&amp;"-"&amp;P612</f>
        <v>L7-JE-CC-PM-KM-1A</v>
      </c>
      <c r="R612" s="4" t="str">
        <f t="shared" si="250"/>
        <v>PM-KM-1A</v>
      </c>
      <c r="S612" s="26">
        <v>2.5</v>
      </c>
      <c r="T612" s="26">
        <v>1.86</v>
      </c>
      <c r="U612" s="27">
        <f>S612*T612</f>
        <v>4.6500000000000004</v>
      </c>
      <c r="V612" s="28">
        <v>0</v>
      </c>
      <c r="W612" s="27">
        <f>U612-V612</f>
        <v>4.6500000000000004</v>
      </c>
      <c r="X612" s="29">
        <f t="shared" si="253"/>
        <v>8.1999999999999993</v>
      </c>
      <c r="Y612" s="29">
        <f t="shared" si="253"/>
        <v>6.1007999999999996</v>
      </c>
      <c r="Z612" s="29">
        <f t="shared" si="239"/>
        <v>50.026559999999996</v>
      </c>
    </row>
    <row r="613" spans="1:26" x14ac:dyDescent="0.25">
      <c r="A613" s="25">
        <f t="shared" si="247"/>
        <v>611</v>
      </c>
      <c r="B613" s="25" t="s">
        <v>42</v>
      </c>
      <c r="C613" s="4" t="s">
        <v>26</v>
      </c>
      <c r="D613" s="25" t="s">
        <v>242</v>
      </c>
      <c r="E613" s="25" t="s">
        <v>203</v>
      </c>
      <c r="F613" s="25" t="s">
        <v>246</v>
      </c>
      <c r="G613" s="25" t="s">
        <v>204</v>
      </c>
      <c r="H613" s="25" t="s">
        <v>197</v>
      </c>
      <c r="I613" s="25" t="str">
        <f t="shared" si="246"/>
        <v>Paid Middle</v>
      </c>
      <c r="J613" s="25" t="str">
        <f t="shared" si="237"/>
        <v>PM</v>
      </c>
      <c r="K613" s="25" t="s">
        <v>3</v>
      </c>
      <c r="L613" s="25" t="s">
        <v>9</v>
      </c>
      <c r="M613" s="25" t="str">
        <f>K613&amp;" "&amp;L613</f>
        <v>Kiosk Medium</v>
      </c>
      <c r="N613" s="25" t="str">
        <f t="shared" si="238"/>
        <v>KM</v>
      </c>
      <c r="O613" s="25" t="s">
        <v>189</v>
      </c>
      <c r="P613" s="25" t="s">
        <v>191</v>
      </c>
      <c r="Q613" s="4" t="str">
        <f>B613&amp;"-"&amp;D613&amp;"-"&amp;F613&amp;"-"&amp;J613&amp;"-"&amp;N613&amp;"-"&amp;P613</f>
        <v>L7-JE-CC-PM-KM-1B</v>
      </c>
      <c r="R613" s="4" t="str">
        <f t="shared" si="250"/>
        <v>PM-KM-1B</v>
      </c>
      <c r="S613" s="26">
        <v>2.5</v>
      </c>
      <c r="T613" s="26">
        <v>1.86</v>
      </c>
      <c r="U613" s="27">
        <f>S613*T613</f>
        <v>4.6500000000000004</v>
      </c>
      <c r="V613" s="28">
        <v>0</v>
      </c>
      <c r="W613" s="27">
        <f>U613-V613</f>
        <v>4.6500000000000004</v>
      </c>
      <c r="X613" s="29">
        <f t="shared" si="253"/>
        <v>8.1999999999999993</v>
      </c>
      <c r="Y613" s="29">
        <f t="shared" si="253"/>
        <v>6.1007999999999996</v>
      </c>
      <c r="Z613" s="29">
        <f t="shared" si="239"/>
        <v>50.026559999999996</v>
      </c>
    </row>
    <row r="614" spans="1:26" x14ac:dyDescent="0.25">
      <c r="A614" s="25">
        <f t="shared" si="247"/>
        <v>612</v>
      </c>
      <c r="B614" s="25" t="s">
        <v>42</v>
      </c>
      <c r="C614" s="4" t="s">
        <v>26</v>
      </c>
      <c r="D614" s="25" t="s">
        <v>242</v>
      </c>
      <c r="E614" s="25" t="s">
        <v>203</v>
      </c>
      <c r="F614" s="25" t="s">
        <v>246</v>
      </c>
      <c r="G614" s="25" t="s">
        <v>204</v>
      </c>
      <c r="H614" s="25" t="s">
        <v>197</v>
      </c>
      <c r="I614" s="25" t="str">
        <f t="shared" si="246"/>
        <v>Paid Middle</v>
      </c>
      <c r="J614" s="25" t="str">
        <f t="shared" si="237"/>
        <v>PM</v>
      </c>
      <c r="K614" s="25" t="s">
        <v>3</v>
      </c>
      <c r="L614" s="25" t="s">
        <v>9</v>
      </c>
      <c r="M614" s="25" t="str">
        <f>K614&amp;" "&amp;L614</f>
        <v>Kiosk Medium</v>
      </c>
      <c r="N614" s="25" t="str">
        <f t="shared" si="238"/>
        <v>KM</v>
      </c>
      <c r="O614" s="25" t="s">
        <v>189</v>
      </c>
      <c r="P614" s="25" t="s">
        <v>194</v>
      </c>
      <c r="Q614" s="4" t="str">
        <f>B614&amp;"-"&amp;D614&amp;"-"&amp;F614&amp;"-"&amp;J614&amp;"-"&amp;N614&amp;"-"&amp;P614</f>
        <v>L7-JE-CC-PM-KM-1C</v>
      </c>
      <c r="R614" s="4" t="str">
        <f t="shared" si="250"/>
        <v>PM-KM-1C</v>
      </c>
      <c r="S614" s="26">
        <v>2.5</v>
      </c>
      <c r="T614" s="26">
        <v>1.86</v>
      </c>
      <c r="U614" s="27">
        <f>S614*T614</f>
        <v>4.6500000000000004</v>
      </c>
      <c r="V614" s="28">
        <v>0</v>
      </c>
      <c r="W614" s="27">
        <f>U614-V614</f>
        <v>4.6500000000000004</v>
      </c>
      <c r="X614" s="29">
        <f t="shared" si="253"/>
        <v>8.1999999999999993</v>
      </c>
      <c r="Y614" s="29">
        <f t="shared" si="253"/>
        <v>6.1007999999999996</v>
      </c>
      <c r="Z614" s="29">
        <f t="shared" si="239"/>
        <v>50.026559999999996</v>
      </c>
    </row>
    <row r="615" spans="1:26" x14ac:dyDescent="0.25">
      <c r="A615" s="25">
        <f t="shared" si="247"/>
        <v>613</v>
      </c>
      <c r="B615" s="25" t="s">
        <v>42</v>
      </c>
      <c r="C615" s="4" t="s">
        <v>26</v>
      </c>
      <c r="D615" s="25" t="s">
        <v>242</v>
      </c>
      <c r="E615" s="25" t="s">
        <v>203</v>
      </c>
      <c r="F615" s="25" t="s">
        <v>246</v>
      </c>
      <c r="G615" s="25" t="s">
        <v>204</v>
      </c>
      <c r="H615" s="25" t="s">
        <v>197</v>
      </c>
      <c r="I615" s="25" t="str">
        <f t="shared" si="246"/>
        <v>Paid Middle</v>
      </c>
      <c r="J615" s="25" t="str">
        <f t="shared" si="237"/>
        <v>PM</v>
      </c>
      <c r="K615" s="25" t="s">
        <v>3</v>
      </c>
      <c r="L615" s="25" t="s">
        <v>9</v>
      </c>
      <c r="M615" s="25" t="str">
        <f>K615&amp;" "&amp;L615</f>
        <v>Kiosk Medium</v>
      </c>
      <c r="N615" s="25" t="str">
        <f t="shared" si="238"/>
        <v>KM</v>
      </c>
      <c r="O615" s="25" t="s">
        <v>189</v>
      </c>
      <c r="P615" s="25" t="s">
        <v>195</v>
      </c>
      <c r="Q615" s="4" t="str">
        <f>B615&amp;"-"&amp;D615&amp;"-"&amp;F615&amp;"-"&amp;J615&amp;"-"&amp;N615&amp;"-"&amp;P615</f>
        <v>L7-JE-CC-PM-KM-1D</v>
      </c>
      <c r="R615" s="4" t="str">
        <f t="shared" si="250"/>
        <v>PM-KM-1D</v>
      </c>
      <c r="S615" s="26">
        <v>2.5</v>
      </c>
      <c r="T615" s="26">
        <v>1.86</v>
      </c>
      <c r="U615" s="27">
        <f>S615*T615</f>
        <v>4.6500000000000004</v>
      </c>
      <c r="V615" s="28">
        <v>0</v>
      </c>
      <c r="W615" s="27">
        <f>U615-V615</f>
        <v>4.6500000000000004</v>
      </c>
      <c r="X615" s="29">
        <f t="shared" si="253"/>
        <v>8.1999999999999993</v>
      </c>
      <c r="Y615" s="29">
        <f t="shared" si="253"/>
        <v>6.1007999999999996</v>
      </c>
      <c r="Z615" s="29">
        <f t="shared" si="239"/>
        <v>50.026559999999996</v>
      </c>
    </row>
    <row r="616" spans="1:26" x14ac:dyDescent="0.25">
      <c r="A616" s="25">
        <f t="shared" si="247"/>
        <v>614</v>
      </c>
      <c r="B616" s="25" t="s">
        <v>42</v>
      </c>
      <c r="C616" s="4" t="s">
        <v>26</v>
      </c>
      <c r="D616" s="25" t="s">
        <v>242</v>
      </c>
      <c r="E616" s="25" t="s">
        <v>203</v>
      </c>
      <c r="F616" s="25" t="s">
        <v>246</v>
      </c>
      <c r="G616" s="25" t="s">
        <v>204</v>
      </c>
      <c r="H616" s="25" t="s">
        <v>197</v>
      </c>
      <c r="I616" s="25" t="str">
        <f t="shared" si="246"/>
        <v>Paid Middle</v>
      </c>
      <c r="J616" s="25" t="str">
        <f t="shared" si="237"/>
        <v>PM</v>
      </c>
      <c r="K616" s="25" t="s">
        <v>3</v>
      </c>
      <c r="L616" s="25" t="s">
        <v>8</v>
      </c>
      <c r="M616" s="25" t="str">
        <f>K616&amp;" "&amp;L616</f>
        <v>Kiosk Large</v>
      </c>
      <c r="N616" s="25" t="str">
        <f t="shared" si="238"/>
        <v>KL</v>
      </c>
      <c r="O616" s="25" t="s">
        <v>189</v>
      </c>
      <c r="P616" s="25" t="s">
        <v>196</v>
      </c>
      <c r="Q616" s="4" t="str">
        <f>B616&amp;"-"&amp;D616&amp;"-"&amp;F616&amp;"-"&amp;J616&amp;"-"&amp;N616&amp;"-"&amp;P616</f>
        <v>L7-JE-CC-PM-KL-1AtoD</v>
      </c>
      <c r="R616" s="4" t="str">
        <f t="shared" si="250"/>
        <v>PM-KL-1AtoD</v>
      </c>
      <c r="S616" s="26">
        <v>2.5</v>
      </c>
      <c r="T616" s="26">
        <f>1.86*4</f>
        <v>7.44</v>
      </c>
      <c r="U616" s="27">
        <f>S616*T616</f>
        <v>18.600000000000001</v>
      </c>
      <c r="V616" s="28">
        <v>0</v>
      </c>
      <c r="W616" s="27">
        <f>U616-V616</f>
        <v>18.600000000000001</v>
      </c>
      <c r="X616" s="29">
        <f t="shared" si="253"/>
        <v>8.1999999999999993</v>
      </c>
      <c r="Y616" s="29">
        <f t="shared" si="253"/>
        <v>24.403199999999998</v>
      </c>
      <c r="Z616" s="29">
        <f t="shared" si="239"/>
        <v>200.10623999999999</v>
      </c>
    </row>
    <row r="617" spans="1:26" x14ac:dyDescent="0.25">
      <c r="A617" s="25">
        <f t="shared" si="247"/>
        <v>615</v>
      </c>
      <c r="B617" s="25" t="s">
        <v>42</v>
      </c>
      <c r="C617" s="4" t="s">
        <v>26</v>
      </c>
      <c r="D617" s="25" t="s">
        <v>242</v>
      </c>
      <c r="E617" s="25" t="s">
        <v>203</v>
      </c>
      <c r="F617" s="25" t="s">
        <v>246</v>
      </c>
      <c r="G617" s="25" t="s">
        <v>204</v>
      </c>
      <c r="H617" s="25" t="s">
        <v>197</v>
      </c>
      <c r="I617" s="25" t="str">
        <f t="shared" si="246"/>
        <v>Paid Middle</v>
      </c>
      <c r="J617" s="25" t="str">
        <f t="shared" si="237"/>
        <v>PM</v>
      </c>
      <c r="K617" s="25" t="s">
        <v>3</v>
      </c>
      <c r="L617" s="25" t="s">
        <v>8</v>
      </c>
      <c r="M617" s="25" t="str">
        <f t="shared" si="248"/>
        <v>Kiosk Large</v>
      </c>
      <c r="N617" s="25" t="str">
        <f t="shared" si="238"/>
        <v>KL</v>
      </c>
      <c r="O617" s="25" t="s">
        <v>189</v>
      </c>
      <c r="P617" s="25" t="s">
        <v>205</v>
      </c>
      <c r="Q617" s="4" t="str">
        <f t="shared" si="249"/>
        <v>L7-JE-CC-PM-KL-3A</v>
      </c>
      <c r="R617" s="4" t="str">
        <f t="shared" si="250"/>
        <v>PM-KL-3A</v>
      </c>
      <c r="S617" s="26">
        <v>2.5</v>
      </c>
      <c r="T617" s="26">
        <v>3.72</v>
      </c>
      <c r="U617" s="27">
        <f t="shared" si="251"/>
        <v>9.3000000000000007</v>
      </c>
      <c r="V617" s="28">
        <v>0</v>
      </c>
      <c r="W617" s="27">
        <f t="shared" si="252"/>
        <v>9.3000000000000007</v>
      </c>
      <c r="X617" s="29">
        <f t="shared" si="253"/>
        <v>8.1999999999999993</v>
      </c>
      <c r="Y617" s="29">
        <f t="shared" si="253"/>
        <v>12.201599999999999</v>
      </c>
      <c r="Z617" s="29">
        <f t="shared" si="239"/>
        <v>100.05311999999999</v>
      </c>
    </row>
    <row r="618" spans="1:26" x14ac:dyDescent="0.25">
      <c r="A618" s="25">
        <f t="shared" si="247"/>
        <v>616</v>
      </c>
      <c r="B618" s="25" t="s">
        <v>42</v>
      </c>
      <c r="C618" s="4" t="s">
        <v>26</v>
      </c>
      <c r="D618" s="25" t="s">
        <v>242</v>
      </c>
      <c r="E618" s="25" t="s">
        <v>203</v>
      </c>
      <c r="F618" s="25" t="s">
        <v>246</v>
      </c>
      <c r="G618" s="25" t="s">
        <v>204</v>
      </c>
      <c r="H618" s="25" t="s">
        <v>197</v>
      </c>
      <c r="I618" s="25" t="str">
        <f t="shared" si="246"/>
        <v>Paid Middle</v>
      </c>
      <c r="J618" s="25" t="str">
        <f t="shared" si="237"/>
        <v>PM</v>
      </c>
      <c r="K618" s="25" t="s">
        <v>3</v>
      </c>
      <c r="L618" s="25" t="s">
        <v>8</v>
      </c>
      <c r="M618" s="25" t="str">
        <f t="shared" si="248"/>
        <v>Kiosk Large</v>
      </c>
      <c r="N618" s="25" t="str">
        <f t="shared" si="238"/>
        <v>KL</v>
      </c>
      <c r="O618" s="25" t="s">
        <v>189</v>
      </c>
      <c r="P618" s="25" t="s">
        <v>206</v>
      </c>
      <c r="Q618" s="4" t="str">
        <f t="shared" si="249"/>
        <v>L7-JE-CC-PM-KL-3B</v>
      </c>
      <c r="R618" s="4" t="str">
        <f t="shared" si="250"/>
        <v>PM-KL-3B</v>
      </c>
      <c r="S618" s="26">
        <v>2.5</v>
      </c>
      <c r="T618" s="26">
        <v>3.72</v>
      </c>
      <c r="U618" s="27">
        <f t="shared" si="251"/>
        <v>9.3000000000000007</v>
      </c>
      <c r="V618" s="28">
        <v>0</v>
      </c>
      <c r="W618" s="27">
        <f t="shared" si="252"/>
        <v>9.3000000000000007</v>
      </c>
      <c r="X618" s="29">
        <f t="shared" si="253"/>
        <v>8.1999999999999993</v>
      </c>
      <c r="Y618" s="29">
        <f t="shared" si="253"/>
        <v>12.201599999999999</v>
      </c>
      <c r="Z618" s="29">
        <f t="shared" si="239"/>
        <v>100.05311999999999</v>
      </c>
    </row>
    <row r="619" spans="1:26" x14ac:dyDescent="0.25">
      <c r="A619" s="25">
        <f t="shared" si="247"/>
        <v>617</v>
      </c>
      <c r="B619" s="25" t="s">
        <v>42</v>
      </c>
      <c r="C619" s="4" t="s">
        <v>26</v>
      </c>
      <c r="D619" s="25" t="s">
        <v>242</v>
      </c>
      <c r="E619" s="25" t="s">
        <v>203</v>
      </c>
      <c r="F619" s="25" t="s">
        <v>246</v>
      </c>
      <c r="G619" s="25" t="s">
        <v>204</v>
      </c>
      <c r="H619" s="25" t="s">
        <v>197</v>
      </c>
      <c r="I619" s="25" t="str">
        <f t="shared" si="246"/>
        <v>Paid Middle</v>
      </c>
      <c r="J619" s="25" t="str">
        <f t="shared" si="237"/>
        <v>PM</v>
      </c>
      <c r="K619" s="25" t="s">
        <v>3</v>
      </c>
      <c r="L619" s="25" t="s">
        <v>8</v>
      </c>
      <c r="M619" s="25" t="str">
        <f t="shared" si="248"/>
        <v>Kiosk Large</v>
      </c>
      <c r="N619" s="25" t="str">
        <f t="shared" si="238"/>
        <v>KL</v>
      </c>
      <c r="O619" s="25" t="s">
        <v>192</v>
      </c>
      <c r="P619" s="25" t="s">
        <v>208</v>
      </c>
      <c r="Q619" s="4" t="str">
        <f t="shared" si="249"/>
        <v>L7-JE-CC-PM-KL-3A+B</v>
      </c>
      <c r="R619" s="4" t="str">
        <f t="shared" si="250"/>
        <v>PM-KL-3A+B</v>
      </c>
      <c r="S619" s="26">
        <v>2.5</v>
      </c>
      <c r="T619" s="26">
        <f>3.72*2</f>
        <v>7.44</v>
      </c>
      <c r="U619" s="27">
        <f t="shared" si="251"/>
        <v>18.600000000000001</v>
      </c>
      <c r="V619" s="28">
        <v>0</v>
      </c>
      <c r="W619" s="27">
        <f t="shared" si="252"/>
        <v>18.600000000000001</v>
      </c>
      <c r="X619" s="29">
        <f t="shared" si="253"/>
        <v>8.1999999999999993</v>
      </c>
      <c r="Y619" s="29">
        <f t="shared" si="253"/>
        <v>24.403199999999998</v>
      </c>
      <c r="Z619" s="29">
        <f t="shared" si="239"/>
        <v>200.10623999999999</v>
      </c>
    </row>
    <row r="620" spans="1:26" x14ac:dyDescent="0.25">
      <c r="A620" s="19">
        <f t="shared" si="247"/>
        <v>618</v>
      </c>
      <c r="B620" s="19" t="s">
        <v>42</v>
      </c>
      <c r="C620" s="20" t="s">
        <v>26</v>
      </c>
      <c r="D620" s="19" t="s">
        <v>242</v>
      </c>
      <c r="E620" s="19" t="s">
        <v>203</v>
      </c>
      <c r="F620" s="19" t="s">
        <v>246</v>
      </c>
      <c r="G620" s="19" t="s">
        <v>187</v>
      </c>
      <c r="H620" s="19" t="s">
        <v>198</v>
      </c>
      <c r="I620" s="19" t="str">
        <f t="shared" si="246"/>
        <v>Unpaid South</v>
      </c>
      <c r="J620" s="19" t="str">
        <f t="shared" si="237"/>
        <v>US</v>
      </c>
      <c r="K620" s="19" t="s">
        <v>3</v>
      </c>
      <c r="L620" s="19" t="s">
        <v>8</v>
      </c>
      <c r="M620" s="19" t="str">
        <f t="shared" si="248"/>
        <v>Kiosk Large</v>
      </c>
      <c r="N620" s="19" t="str">
        <f t="shared" si="238"/>
        <v>KL</v>
      </c>
      <c r="O620" s="19" t="s">
        <v>189</v>
      </c>
      <c r="P620" s="19">
        <v>1</v>
      </c>
      <c r="Q620" s="20" t="str">
        <f t="shared" si="249"/>
        <v>L7-JE-CC-US-KL-1</v>
      </c>
      <c r="R620" s="20" t="str">
        <f t="shared" si="250"/>
        <v>US-KL-1</v>
      </c>
      <c r="S620" s="21">
        <v>2</v>
      </c>
      <c r="T620" s="21">
        <v>3</v>
      </c>
      <c r="U620" s="22">
        <f t="shared" si="251"/>
        <v>6</v>
      </c>
      <c r="V620" s="23">
        <v>0</v>
      </c>
      <c r="W620" s="22">
        <f t="shared" si="252"/>
        <v>6</v>
      </c>
      <c r="X620" s="24">
        <f t="shared" si="253"/>
        <v>6.56</v>
      </c>
      <c r="Y620" s="24">
        <f t="shared" si="253"/>
        <v>9.84</v>
      </c>
      <c r="Z620" s="24">
        <f t="shared" si="239"/>
        <v>64.550399999999996</v>
      </c>
    </row>
    <row r="621" spans="1:26" x14ac:dyDescent="0.25">
      <c r="A621" s="19">
        <f t="shared" si="247"/>
        <v>619</v>
      </c>
      <c r="B621" s="19" t="s">
        <v>42</v>
      </c>
      <c r="C621" s="20" t="s">
        <v>26</v>
      </c>
      <c r="D621" s="19" t="s">
        <v>242</v>
      </c>
      <c r="E621" s="19" t="s">
        <v>203</v>
      </c>
      <c r="F621" s="19" t="s">
        <v>246</v>
      </c>
      <c r="G621" s="19" t="s">
        <v>187</v>
      </c>
      <c r="H621" s="19" t="s">
        <v>198</v>
      </c>
      <c r="I621" s="19" t="str">
        <f t="shared" si="246"/>
        <v>Unpaid South</v>
      </c>
      <c r="J621" s="19" t="str">
        <f t="shared" si="237"/>
        <v>US</v>
      </c>
      <c r="K621" s="19" t="s">
        <v>3</v>
      </c>
      <c r="L621" s="19" t="s">
        <v>6</v>
      </c>
      <c r="M621" s="19" t="str">
        <f t="shared" si="248"/>
        <v>Kiosk Small</v>
      </c>
      <c r="N621" s="19" t="str">
        <f t="shared" si="238"/>
        <v>KS</v>
      </c>
      <c r="O621" s="19" t="s">
        <v>189</v>
      </c>
      <c r="P621" s="19" t="s">
        <v>190</v>
      </c>
      <c r="Q621" s="20" t="str">
        <f t="shared" si="249"/>
        <v>L7-JE-CC-US-KS-1A</v>
      </c>
      <c r="R621" s="20" t="str">
        <f t="shared" si="250"/>
        <v>US-KS-1A</v>
      </c>
      <c r="S621" s="21">
        <v>1.5</v>
      </c>
      <c r="T621" s="21">
        <v>1.6</v>
      </c>
      <c r="U621" s="22">
        <f t="shared" si="251"/>
        <v>2.4000000000000004</v>
      </c>
      <c r="V621" s="23">
        <v>0</v>
      </c>
      <c r="W621" s="22">
        <f t="shared" si="252"/>
        <v>2.4000000000000004</v>
      </c>
      <c r="X621" s="24">
        <f t="shared" si="253"/>
        <v>4.92</v>
      </c>
      <c r="Y621" s="24">
        <f t="shared" si="253"/>
        <v>5.2480000000000002</v>
      </c>
      <c r="Z621" s="24">
        <f t="shared" si="239"/>
        <v>25.820159999999998</v>
      </c>
    </row>
    <row r="622" spans="1:26" x14ac:dyDescent="0.25">
      <c r="A622" s="19">
        <f t="shared" si="247"/>
        <v>620</v>
      </c>
      <c r="B622" s="19" t="s">
        <v>42</v>
      </c>
      <c r="C622" s="20" t="s">
        <v>26</v>
      </c>
      <c r="D622" s="19" t="s">
        <v>242</v>
      </c>
      <c r="E622" s="19" t="s">
        <v>203</v>
      </c>
      <c r="F622" s="19" t="s">
        <v>246</v>
      </c>
      <c r="G622" s="19" t="s">
        <v>187</v>
      </c>
      <c r="H622" s="19" t="s">
        <v>198</v>
      </c>
      <c r="I622" s="19" t="str">
        <f t="shared" si="246"/>
        <v>Unpaid South</v>
      </c>
      <c r="J622" s="19" t="str">
        <f t="shared" si="237"/>
        <v>US</v>
      </c>
      <c r="K622" s="19" t="s">
        <v>3</v>
      </c>
      <c r="L622" s="19" t="s">
        <v>6</v>
      </c>
      <c r="M622" s="19" t="str">
        <f t="shared" si="248"/>
        <v>Kiosk Small</v>
      </c>
      <c r="N622" s="19" t="str">
        <f t="shared" si="238"/>
        <v>KS</v>
      </c>
      <c r="O622" s="19" t="s">
        <v>189</v>
      </c>
      <c r="P622" s="19" t="s">
        <v>191</v>
      </c>
      <c r="Q622" s="20" t="str">
        <f t="shared" si="249"/>
        <v>L7-JE-CC-US-KS-1B</v>
      </c>
      <c r="R622" s="20" t="str">
        <f t="shared" si="250"/>
        <v>US-KS-1B</v>
      </c>
      <c r="S622" s="21">
        <v>1.5</v>
      </c>
      <c r="T622" s="21">
        <v>1.6</v>
      </c>
      <c r="U622" s="22">
        <f t="shared" si="251"/>
        <v>2.4000000000000004</v>
      </c>
      <c r="V622" s="23">
        <v>0</v>
      </c>
      <c r="W622" s="22">
        <f t="shared" si="252"/>
        <v>2.4000000000000004</v>
      </c>
      <c r="X622" s="24">
        <f t="shared" si="253"/>
        <v>4.92</v>
      </c>
      <c r="Y622" s="24">
        <f t="shared" si="253"/>
        <v>5.2480000000000002</v>
      </c>
      <c r="Z622" s="24">
        <f t="shared" si="239"/>
        <v>25.820159999999998</v>
      </c>
    </row>
    <row r="623" spans="1:26" x14ac:dyDescent="0.25">
      <c r="A623" s="19">
        <f t="shared" si="247"/>
        <v>621</v>
      </c>
      <c r="B623" s="19" t="s">
        <v>42</v>
      </c>
      <c r="C623" s="20" t="s">
        <v>26</v>
      </c>
      <c r="D623" s="19" t="s">
        <v>242</v>
      </c>
      <c r="E623" s="19" t="s">
        <v>203</v>
      </c>
      <c r="F623" s="19" t="s">
        <v>246</v>
      </c>
      <c r="G623" s="19" t="s">
        <v>187</v>
      </c>
      <c r="H623" s="19" t="s">
        <v>198</v>
      </c>
      <c r="I623" s="19" t="str">
        <f t="shared" si="246"/>
        <v>Unpaid South</v>
      </c>
      <c r="J623" s="19" t="str">
        <f t="shared" si="237"/>
        <v>US</v>
      </c>
      <c r="K623" s="19" t="s">
        <v>3</v>
      </c>
      <c r="L623" s="19" t="s">
        <v>9</v>
      </c>
      <c r="M623" s="19" t="str">
        <f t="shared" si="248"/>
        <v>Kiosk Medium</v>
      </c>
      <c r="N623" s="19" t="str">
        <f t="shared" si="238"/>
        <v>KM</v>
      </c>
      <c r="O623" s="19" t="s">
        <v>192</v>
      </c>
      <c r="P623" s="19" t="s">
        <v>193</v>
      </c>
      <c r="Q623" s="20" t="str">
        <f t="shared" si="249"/>
        <v>L7-JE-CC-US-KM-1A+B</v>
      </c>
      <c r="R623" s="20" t="str">
        <f t="shared" si="250"/>
        <v>US-KM-1A+B</v>
      </c>
      <c r="S623" s="21">
        <v>1.5</v>
      </c>
      <c r="T623" s="21">
        <f>1.6*2</f>
        <v>3.2</v>
      </c>
      <c r="U623" s="22">
        <f t="shared" si="251"/>
        <v>4.8000000000000007</v>
      </c>
      <c r="V623" s="23">
        <v>0</v>
      </c>
      <c r="W623" s="22">
        <f t="shared" si="252"/>
        <v>4.8000000000000007</v>
      </c>
      <c r="X623" s="24">
        <f t="shared" si="253"/>
        <v>4.92</v>
      </c>
      <c r="Y623" s="24">
        <f t="shared" si="253"/>
        <v>10.496</v>
      </c>
      <c r="Z623" s="24">
        <f t="shared" si="239"/>
        <v>51.640319999999996</v>
      </c>
    </row>
    <row r="624" spans="1:26" x14ac:dyDescent="0.25">
      <c r="A624" s="1">
        <f t="shared" si="247"/>
        <v>622</v>
      </c>
      <c r="S624" s="41"/>
      <c r="T624" s="41"/>
      <c r="V624" s="18"/>
    </row>
    <row r="625" spans="1:26" x14ac:dyDescent="0.25">
      <c r="A625" s="19">
        <f t="shared" si="247"/>
        <v>623</v>
      </c>
      <c r="B625" s="19" t="s">
        <v>42</v>
      </c>
      <c r="C625" s="20" t="s">
        <v>33</v>
      </c>
      <c r="D625" s="19" t="s">
        <v>243</v>
      </c>
      <c r="E625" s="19" t="s">
        <v>203</v>
      </c>
      <c r="F625" s="19" t="s">
        <v>246</v>
      </c>
      <c r="G625" s="19" t="s">
        <v>187</v>
      </c>
      <c r="H625" s="19" t="s">
        <v>188</v>
      </c>
      <c r="I625" s="19" t="str">
        <f t="shared" si="246"/>
        <v>Unpaid North</v>
      </c>
      <c r="J625" s="19" t="str">
        <f t="shared" si="237"/>
        <v>UN</v>
      </c>
      <c r="K625" s="19" t="s">
        <v>3</v>
      </c>
      <c r="L625" s="19" t="s">
        <v>8</v>
      </c>
      <c r="M625" s="19" t="str">
        <f t="shared" ref="M625:M648" si="254">K625&amp;" "&amp;L625</f>
        <v>Kiosk Large</v>
      </c>
      <c r="N625" s="19" t="str">
        <f t="shared" si="238"/>
        <v>KL</v>
      </c>
      <c r="O625" s="19" t="s">
        <v>189</v>
      </c>
      <c r="P625" s="19">
        <v>1</v>
      </c>
      <c r="Q625" s="20" t="str">
        <f t="shared" ref="Q625:Q648" si="255">B625&amp;"-"&amp;D625&amp;"-"&amp;F625&amp;"-"&amp;J625&amp;"-"&amp;N625&amp;"-"&amp;P625</f>
        <v>L7-MO-CC-UN-KL-1</v>
      </c>
      <c r="R625" s="20" t="str">
        <f t="shared" ref="R625:R648" si="256">J625&amp;"-"&amp;N625&amp;"-"&amp;P625</f>
        <v>UN-KL-1</v>
      </c>
      <c r="S625" s="21">
        <v>2</v>
      </c>
      <c r="T625" s="21">
        <v>3</v>
      </c>
      <c r="U625" s="22">
        <f t="shared" ref="U625:U648" si="257">S625*T625</f>
        <v>6</v>
      </c>
      <c r="V625" s="23">
        <v>0</v>
      </c>
      <c r="W625" s="22">
        <f t="shared" ref="W625:W648" si="258">U625-V625</f>
        <v>6</v>
      </c>
      <c r="X625" s="24">
        <f t="shared" ref="X625:Y648" si="259">S625*X$1</f>
        <v>6.56</v>
      </c>
      <c r="Y625" s="24">
        <f t="shared" si="259"/>
        <v>9.84</v>
      </c>
      <c r="Z625" s="24">
        <f t="shared" ref="Z625:Z679" si="260">W625*Z$1</f>
        <v>64.550399999999996</v>
      </c>
    </row>
    <row r="626" spans="1:26" x14ac:dyDescent="0.25">
      <c r="A626" s="19">
        <f t="shared" si="247"/>
        <v>624</v>
      </c>
      <c r="B626" s="19" t="s">
        <v>42</v>
      </c>
      <c r="C626" s="20" t="s">
        <v>33</v>
      </c>
      <c r="D626" s="19" t="s">
        <v>243</v>
      </c>
      <c r="E626" s="19" t="s">
        <v>203</v>
      </c>
      <c r="F626" s="19" t="s">
        <v>246</v>
      </c>
      <c r="G626" s="19" t="s">
        <v>187</v>
      </c>
      <c r="H626" s="19" t="s">
        <v>188</v>
      </c>
      <c r="I626" s="19" t="str">
        <f t="shared" si="246"/>
        <v>Unpaid North</v>
      </c>
      <c r="J626" s="19" t="str">
        <f t="shared" si="237"/>
        <v>UN</v>
      </c>
      <c r="K626" s="19" t="s">
        <v>3</v>
      </c>
      <c r="L626" s="19" t="s">
        <v>6</v>
      </c>
      <c r="M626" s="19" t="str">
        <f t="shared" si="254"/>
        <v>Kiosk Small</v>
      </c>
      <c r="N626" s="19" t="str">
        <f t="shared" si="238"/>
        <v>KS</v>
      </c>
      <c r="O626" s="19" t="s">
        <v>189</v>
      </c>
      <c r="P626" s="19">
        <v>1</v>
      </c>
      <c r="Q626" s="20" t="str">
        <f t="shared" si="255"/>
        <v>L7-MO-CC-UN-KS-1</v>
      </c>
      <c r="R626" s="20" t="str">
        <f t="shared" si="256"/>
        <v>UN-KS-1</v>
      </c>
      <c r="S626" s="21">
        <v>1.5</v>
      </c>
      <c r="T626" s="21">
        <v>1.6</v>
      </c>
      <c r="U626" s="22">
        <f t="shared" si="257"/>
        <v>2.4000000000000004</v>
      </c>
      <c r="V626" s="23">
        <v>0</v>
      </c>
      <c r="W626" s="22">
        <f t="shared" si="258"/>
        <v>2.4000000000000004</v>
      </c>
      <c r="X626" s="24">
        <f t="shared" si="259"/>
        <v>4.92</v>
      </c>
      <c r="Y626" s="24">
        <f t="shared" si="259"/>
        <v>5.2480000000000002</v>
      </c>
      <c r="Z626" s="24">
        <f t="shared" si="260"/>
        <v>25.820159999999998</v>
      </c>
    </row>
    <row r="627" spans="1:26" x14ac:dyDescent="0.25">
      <c r="A627" s="19">
        <f t="shared" si="247"/>
        <v>625</v>
      </c>
      <c r="B627" s="19" t="s">
        <v>42</v>
      </c>
      <c r="C627" s="20" t="s">
        <v>33</v>
      </c>
      <c r="D627" s="19" t="s">
        <v>243</v>
      </c>
      <c r="E627" s="19" t="s">
        <v>203</v>
      </c>
      <c r="F627" s="19" t="s">
        <v>246</v>
      </c>
      <c r="G627" s="19" t="s">
        <v>187</v>
      </c>
      <c r="H627" s="19" t="s">
        <v>188</v>
      </c>
      <c r="I627" s="19" t="str">
        <f t="shared" si="246"/>
        <v>Unpaid North</v>
      </c>
      <c r="J627" s="19" t="str">
        <f t="shared" ref="J627:J679" si="261">LEFT(G627,1)&amp;LEFT(H627,1)</f>
        <v>UN</v>
      </c>
      <c r="K627" s="19" t="s">
        <v>3</v>
      </c>
      <c r="L627" s="19" t="s">
        <v>6</v>
      </c>
      <c r="M627" s="19" t="str">
        <f t="shared" si="254"/>
        <v>Kiosk Small</v>
      </c>
      <c r="N627" s="19" t="str">
        <f t="shared" ref="N627:N679" si="262">LEFT(K627,1)&amp;LEFT(L627,1)</f>
        <v>KS</v>
      </c>
      <c r="O627" s="19" t="s">
        <v>189</v>
      </c>
      <c r="P627" s="19">
        <v>2</v>
      </c>
      <c r="Q627" s="20" t="str">
        <f t="shared" si="255"/>
        <v>L7-MO-CC-UN-KS-2</v>
      </c>
      <c r="R627" s="20" t="str">
        <f t="shared" si="256"/>
        <v>UN-KS-2</v>
      </c>
      <c r="S627" s="21">
        <v>1.5</v>
      </c>
      <c r="T627" s="21">
        <v>1.6</v>
      </c>
      <c r="U627" s="22">
        <f t="shared" si="257"/>
        <v>2.4000000000000004</v>
      </c>
      <c r="V627" s="23">
        <v>0</v>
      </c>
      <c r="W627" s="22">
        <f t="shared" si="258"/>
        <v>2.4000000000000004</v>
      </c>
      <c r="X627" s="24">
        <f t="shared" si="259"/>
        <v>4.92</v>
      </c>
      <c r="Y627" s="24">
        <f t="shared" si="259"/>
        <v>5.2480000000000002</v>
      </c>
      <c r="Z627" s="24">
        <f t="shared" si="260"/>
        <v>25.820159999999998</v>
      </c>
    </row>
    <row r="628" spans="1:26" x14ac:dyDescent="0.25">
      <c r="A628" s="25">
        <f t="shared" si="247"/>
        <v>626</v>
      </c>
      <c r="B628" s="25" t="s">
        <v>42</v>
      </c>
      <c r="C628" s="4" t="s">
        <v>33</v>
      </c>
      <c r="D628" s="25" t="s">
        <v>243</v>
      </c>
      <c r="E628" s="25" t="s">
        <v>203</v>
      </c>
      <c r="F628" s="25" t="s">
        <v>246</v>
      </c>
      <c r="G628" s="25" t="s">
        <v>204</v>
      </c>
      <c r="H628" s="25" t="s">
        <v>197</v>
      </c>
      <c r="I628" s="25" t="str">
        <f t="shared" si="246"/>
        <v>Paid Middle</v>
      </c>
      <c r="J628" s="25" t="str">
        <f t="shared" si="261"/>
        <v>PM</v>
      </c>
      <c r="K628" s="25" t="s">
        <v>3</v>
      </c>
      <c r="L628" s="25" t="s">
        <v>8</v>
      </c>
      <c r="M628" s="25" t="str">
        <f t="shared" si="254"/>
        <v>Kiosk Large</v>
      </c>
      <c r="N628" s="25" t="str">
        <f t="shared" si="262"/>
        <v>KL</v>
      </c>
      <c r="O628" s="25" t="s">
        <v>189</v>
      </c>
      <c r="P628" s="25" t="s">
        <v>190</v>
      </c>
      <c r="Q628" s="4" t="str">
        <f t="shared" si="255"/>
        <v>L7-MO-CC-PM-KL-1A</v>
      </c>
      <c r="R628" s="4" t="str">
        <f t="shared" si="256"/>
        <v>PM-KL-1A</v>
      </c>
      <c r="S628" s="26">
        <v>2.5</v>
      </c>
      <c r="T628" s="26">
        <v>3.72</v>
      </c>
      <c r="U628" s="27">
        <f t="shared" si="257"/>
        <v>9.3000000000000007</v>
      </c>
      <c r="V628" s="28">
        <v>0</v>
      </c>
      <c r="W628" s="27">
        <f t="shared" si="258"/>
        <v>9.3000000000000007</v>
      </c>
      <c r="X628" s="29">
        <f t="shared" si="259"/>
        <v>8.1999999999999993</v>
      </c>
      <c r="Y628" s="29">
        <f t="shared" si="259"/>
        <v>12.201599999999999</v>
      </c>
      <c r="Z628" s="29">
        <f t="shared" si="260"/>
        <v>100.05311999999999</v>
      </c>
    </row>
    <row r="629" spans="1:26" x14ac:dyDescent="0.25">
      <c r="A629" s="25">
        <f t="shared" si="247"/>
        <v>627</v>
      </c>
      <c r="B629" s="25" t="s">
        <v>42</v>
      </c>
      <c r="C629" s="4" t="s">
        <v>33</v>
      </c>
      <c r="D629" s="25" t="s">
        <v>243</v>
      </c>
      <c r="E629" s="25" t="s">
        <v>203</v>
      </c>
      <c r="F629" s="25" t="s">
        <v>246</v>
      </c>
      <c r="G629" s="25" t="s">
        <v>204</v>
      </c>
      <c r="H629" s="25" t="s">
        <v>197</v>
      </c>
      <c r="I629" s="25" t="str">
        <f t="shared" si="246"/>
        <v>Paid Middle</v>
      </c>
      <c r="J629" s="25" t="str">
        <f t="shared" si="261"/>
        <v>PM</v>
      </c>
      <c r="K629" s="25" t="s">
        <v>3</v>
      </c>
      <c r="L629" s="25" t="s">
        <v>8</v>
      </c>
      <c r="M629" s="25" t="str">
        <f t="shared" si="254"/>
        <v>Kiosk Large</v>
      </c>
      <c r="N629" s="25" t="str">
        <f t="shared" si="262"/>
        <v>KL</v>
      </c>
      <c r="O629" s="25" t="s">
        <v>189</v>
      </c>
      <c r="P629" s="25" t="s">
        <v>191</v>
      </c>
      <c r="Q629" s="4" t="str">
        <f t="shared" si="255"/>
        <v>L7-MO-CC-PM-KL-1B</v>
      </c>
      <c r="R629" s="4" t="str">
        <f t="shared" si="256"/>
        <v>PM-KL-1B</v>
      </c>
      <c r="S629" s="26">
        <v>2.5</v>
      </c>
      <c r="T629" s="26">
        <v>3.72</v>
      </c>
      <c r="U629" s="27">
        <f t="shared" si="257"/>
        <v>9.3000000000000007</v>
      </c>
      <c r="V629" s="28">
        <v>0</v>
      </c>
      <c r="W629" s="27">
        <f t="shared" si="258"/>
        <v>9.3000000000000007</v>
      </c>
      <c r="X629" s="29">
        <f t="shared" si="259"/>
        <v>8.1999999999999993</v>
      </c>
      <c r="Y629" s="29">
        <f t="shared" si="259"/>
        <v>12.201599999999999</v>
      </c>
      <c r="Z629" s="29">
        <f t="shared" si="260"/>
        <v>100.05311999999999</v>
      </c>
    </row>
    <row r="630" spans="1:26" x14ac:dyDescent="0.25">
      <c r="A630" s="25">
        <f t="shared" si="247"/>
        <v>628</v>
      </c>
      <c r="B630" s="25" t="s">
        <v>42</v>
      </c>
      <c r="C630" s="4" t="s">
        <v>33</v>
      </c>
      <c r="D630" s="25" t="s">
        <v>243</v>
      </c>
      <c r="E630" s="25" t="s">
        <v>203</v>
      </c>
      <c r="F630" s="25" t="s">
        <v>246</v>
      </c>
      <c r="G630" s="25" t="s">
        <v>204</v>
      </c>
      <c r="H630" s="25" t="s">
        <v>197</v>
      </c>
      <c r="I630" s="25" t="str">
        <f t="shared" si="246"/>
        <v>Paid Middle</v>
      </c>
      <c r="J630" s="25" t="str">
        <f t="shared" si="261"/>
        <v>PM</v>
      </c>
      <c r="K630" s="25" t="s">
        <v>3</v>
      </c>
      <c r="L630" s="25" t="s">
        <v>8</v>
      </c>
      <c r="M630" s="25" t="str">
        <f t="shared" si="254"/>
        <v>Kiosk Large</v>
      </c>
      <c r="N630" s="25" t="str">
        <f t="shared" si="262"/>
        <v>KL</v>
      </c>
      <c r="O630" s="25" t="s">
        <v>192</v>
      </c>
      <c r="P630" s="25" t="s">
        <v>193</v>
      </c>
      <c r="Q630" s="4" t="str">
        <f t="shared" si="255"/>
        <v>L7-MO-CC-PM-KL-1A+B</v>
      </c>
      <c r="R630" s="4" t="str">
        <f t="shared" si="256"/>
        <v>PM-KL-1A+B</v>
      </c>
      <c r="S630" s="26">
        <v>2.5</v>
      </c>
      <c r="T630" s="26">
        <f>3.72*2</f>
        <v>7.44</v>
      </c>
      <c r="U630" s="27">
        <f t="shared" si="257"/>
        <v>18.600000000000001</v>
      </c>
      <c r="V630" s="28">
        <v>0</v>
      </c>
      <c r="W630" s="27">
        <f t="shared" si="258"/>
        <v>18.600000000000001</v>
      </c>
      <c r="X630" s="29">
        <f t="shared" si="259"/>
        <v>8.1999999999999993</v>
      </c>
      <c r="Y630" s="29">
        <f t="shared" si="259"/>
        <v>24.403199999999998</v>
      </c>
      <c r="Z630" s="29">
        <f t="shared" si="260"/>
        <v>200.10623999999999</v>
      </c>
    </row>
    <row r="631" spans="1:26" x14ac:dyDescent="0.25">
      <c r="A631" s="25">
        <f t="shared" si="247"/>
        <v>629</v>
      </c>
      <c r="B631" s="25" t="s">
        <v>42</v>
      </c>
      <c r="C631" s="4" t="s">
        <v>33</v>
      </c>
      <c r="D631" s="25" t="s">
        <v>243</v>
      </c>
      <c r="E631" s="25" t="s">
        <v>203</v>
      </c>
      <c r="F631" s="25" t="s">
        <v>246</v>
      </c>
      <c r="G631" s="25" t="s">
        <v>204</v>
      </c>
      <c r="H631" s="25" t="s">
        <v>197</v>
      </c>
      <c r="I631" s="25" t="str">
        <f t="shared" si="246"/>
        <v>Paid Middle</v>
      </c>
      <c r="J631" s="25" t="str">
        <f t="shared" si="261"/>
        <v>PM</v>
      </c>
      <c r="K631" s="25" t="s">
        <v>3</v>
      </c>
      <c r="L631" s="25" t="s">
        <v>8</v>
      </c>
      <c r="M631" s="25" t="str">
        <f t="shared" si="254"/>
        <v>Kiosk Large</v>
      </c>
      <c r="N631" s="25" t="str">
        <f t="shared" si="262"/>
        <v>KL</v>
      </c>
      <c r="O631" s="25" t="s">
        <v>189</v>
      </c>
      <c r="P631" s="25" t="s">
        <v>199</v>
      </c>
      <c r="Q631" s="4" t="str">
        <f t="shared" si="255"/>
        <v>L7-MO-CC-PM-KL-2A</v>
      </c>
      <c r="R631" s="4" t="str">
        <f t="shared" si="256"/>
        <v>PM-KL-2A</v>
      </c>
      <c r="S631" s="26">
        <v>2.5</v>
      </c>
      <c r="T631" s="26">
        <v>3.72</v>
      </c>
      <c r="U631" s="27">
        <f t="shared" si="257"/>
        <v>9.3000000000000007</v>
      </c>
      <c r="V631" s="28">
        <v>0</v>
      </c>
      <c r="W631" s="27">
        <f t="shared" si="258"/>
        <v>9.3000000000000007</v>
      </c>
      <c r="X631" s="29">
        <f t="shared" si="259"/>
        <v>8.1999999999999993</v>
      </c>
      <c r="Y631" s="29">
        <f t="shared" si="259"/>
        <v>12.201599999999999</v>
      </c>
      <c r="Z631" s="29">
        <f t="shared" si="260"/>
        <v>100.05311999999999</v>
      </c>
    </row>
    <row r="632" spans="1:26" x14ac:dyDescent="0.25">
      <c r="A632" s="25">
        <f t="shared" si="247"/>
        <v>630</v>
      </c>
      <c r="B632" s="25" t="s">
        <v>42</v>
      </c>
      <c r="C632" s="4" t="s">
        <v>33</v>
      </c>
      <c r="D632" s="25" t="s">
        <v>243</v>
      </c>
      <c r="E632" s="25" t="s">
        <v>203</v>
      </c>
      <c r="F632" s="25" t="s">
        <v>246</v>
      </c>
      <c r="G632" s="25" t="s">
        <v>204</v>
      </c>
      <c r="H632" s="25" t="s">
        <v>197</v>
      </c>
      <c r="I632" s="25" t="str">
        <f t="shared" si="246"/>
        <v>Paid Middle</v>
      </c>
      <c r="J632" s="25" t="str">
        <f t="shared" si="261"/>
        <v>PM</v>
      </c>
      <c r="K632" s="25" t="s">
        <v>3</v>
      </c>
      <c r="L632" s="25" t="s">
        <v>8</v>
      </c>
      <c r="M632" s="25" t="str">
        <f t="shared" si="254"/>
        <v>Kiosk Large</v>
      </c>
      <c r="N632" s="25" t="str">
        <f t="shared" si="262"/>
        <v>KL</v>
      </c>
      <c r="O632" s="25" t="s">
        <v>189</v>
      </c>
      <c r="P632" s="25" t="s">
        <v>200</v>
      </c>
      <c r="Q632" s="4" t="str">
        <f t="shared" si="255"/>
        <v>L7-MO-CC-PM-KL-2B</v>
      </c>
      <c r="R632" s="4" t="str">
        <f t="shared" si="256"/>
        <v>PM-KL-2B</v>
      </c>
      <c r="S632" s="26">
        <v>2.5</v>
      </c>
      <c r="T632" s="26">
        <v>3.72</v>
      </c>
      <c r="U632" s="27">
        <f t="shared" si="257"/>
        <v>9.3000000000000007</v>
      </c>
      <c r="V632" s="28">
        <v>0</v>
      </c>
      <c r="W632" s="27">
        <f t="shared" si="258"/>
        <v>9.3000000000000007</v>
      </c>
      <c r="X632" s="29">
        <f t="shared" si="259"/>
        <v>8.1999999999999993</v>
      </c>
      <c r="Y632" s="29">
        <f t="shared" si="259"/>
        <v>12.201599999999999</v>
      </c>
      <c r="Z632" s="29">
        <f t="shared" si="260"/>
        <v>100.05311999999999</v>
      </c>
    </row>
    <row r="633" spans="1:26" x14ac:dyDescent="0.25">
      <c r="A633" s="25">
        <f t="shared" si="247"/>
        <v>631</v>
      </c>
      <c r="B633" s="25" t="s">
        <v>42</v>
      </c>
      <c r="C633" s="4" t="s">
        <v>33</v>
      </c>
      <c r="D633" s="25" t="s">
        <v>243</v>
      </c>
      <c r="E633" s="25" t="s">
        <v>203</v>
      </c>
      <c r="F633" s="25" t="s">
        <v>246</v>
      </c>
      <c r="G633" s="25" t="s">
        <v>204</v>
      </c>
      <c r="H633" s="25" t="s">
        <v>197</v>
      </c>
      <c r="I633" s="25" t="str">
        <f t="shared" si="246"/>
        <v>Paid Middle</v>
      </c>
      <c r="J633" s="25" t="str">
        <f t="shared" si="261"/>
        <v>PM</v>
      </c>
      <c r="K633" s="25" t="s">
        <v>3</v>
      </c>
      <c r="L633" s="25" t="s">
        <v>8</v>
      </c>
      <c r="M633" s="25" t="str">
        <f t="shared" si="254"/>
        <v>Kiosk Large</v>
      </c>
      <c r="N633" s="25" t="str">
        <f t="shared" si="262"/>
        <v>KL</v>
      </c>
      <c r="O633" s="25" t="s">
        <v>192</v>
      </c>
      <c r="P633" s="25" t="s">
        <v>201</v>
      </c>
      <c r="Q633" s="4" t="str">
        <f t="shared" si="255"/>
        <v>L7-MO-CC-PM-KL-2A+B</v>
      </c>
      <c r="R633" s="4" t="str">
        <f t="shared" si="256"/>
        <v>PM-KL-2A+B</v>
      </c>
      <c r="S633" s="26">
        <v>2.5</v>
      </c>
      <c r="T633" s="26">
        <f>3.72*2</f>
        <v>7.44</v>
      </c>
      <c r="U633" s="27">
        <f t="shared" si="257"/>
        <v>18.600000000000001</v>
      </c>
      <c r="V633" s="28">
        <v>0</v>
      </c>
      <c r="W633" s="27">
        <f t="shared" si="258"/>
        <v>18.600000000000001</v>
      </c>
      <c r="X633" s="29">
        <f t="shared" si="259"/>
        <v>8.1999999999999993</v>
      </c>
      <c r="Y633" s="29">
        <f t="shared" si="259"/>
        <v>24.403199999999998</v>
      </c>
      <c r="Z633" s="29">
        <f t="shared" si="260"/>
        <v>200.10623999999999</v>
      </c>
    </row>
    <row r="634" spans="1:26" x14ac:dyDescent="0.25">
      <c r="A634" s="25">
        <f t="shared" si="247"/>
        <v>632</v>
      </c>
      <c r="B634" s="25" t="s">
        <v>42</v>
      </c>
      <c r="C634" s="4" t="s">
        <v>33</v>
      </c>
      <c r="D634" s="25" t="s">
        <v>243</v>
      </c>
      <c r="E634" s="25" t="s">
        <v>203</v>
      </c>
      <c r="F634" s="25" t="s">
        <v>246</v>
      </c>
      <c r="G634" s="25" t="s">
        <v>204</v>
      </c>
      <c r="H634" s="25" t="s">
        <v>197</v>
      </c>
      <c r="I634" s="25" t="str">
        <f t="shared" si="246"/>
        <v>Paid Middle</v>
      </c>
      <c r="J634" s="25" t="str">
        <f t="shared" si="261"/>
        <v>PM</v>
      </c>
      <c r="K634" s="25" t="s">
        <v>3</v>
      </c>
      <c r="L634" s="25" t="s">
        <v>9</v>
      </c>
      <c r="M634" s="25" t="str">
        <f>K634&amp;" "&amp;L634</f>
        <v>Kiosk Medium</v>
      </c>
      <c r="N634" s="25" t="str">
        <f t="shared" si="262"/>
        <v>KM</v>
      </c>
      <c r="O634" s="25" t="s">
        <v>189</v>
      </c>
      <c r="P634" s="25" t="s">
        <v>190</v>
      </c>
      <c r="Q634" s="4" t="str">
        <f>B634&amp;"-"&amp;D634&amp;"-"&amp;F634&amp;"-"&amp;J634&amp;"-"&amp;N634&amp;"-"&amp;P634</f>
        <v>L7-MO-CC-PM-KM-1A</v>
      </c>
      <c r="R634" s="4" t="str">
        <f t="shared" si="256"/>
        <v>PM-KM-1A</v>
      </c>
      <c r="S634" s="26">
        <v>2.5</v>
      </c>
      <c r="T634" s="26">
        <v>1.86</v>
      </c>
      <c r="U634" s="27">
        <f>S634*T634</f>
        <v>4.6500000000000004</v>
      </c>
      <c r="V634" s="28">
        <v>0</v>
      </c>
      <c r="W634" s="27">
        <f>U634-V634</f>
        <v>4.6500000000000004</v>
      </c>
      <c r="X634" s="29">
        <f t="shared" si="259"/>
        <v>8.1999999999999993</v>
      </c>
      <c r="Y634" s="29">
        <f t="shared" si="259"/>
        <v>6.1007999999999996</v>
      </c>
      <c r="Z634" s="29">
        <f t="shared" si="260"/>
        <v>50.026559999999996</v>
      </c>
    </row>
    <row r="635" spans="1:26" x14ac:dyDescent="0.25">
      <c r="A635" s="25">
        <f t="shared" si="247"/>
        <v>633</v>
      </c>
      <c r="B635" s="25" t="s">
        <v>42</v>
      </c>
      <c r="C635" s="4" t="s">
        <v>33</v>
      </c>
      <c r="D635" s="25" t="s">
        <v>243</v>
      </c>
      <c r="E635" s="25" t="s">
        <v>203</v>
      </c>
      <c r="F635" s="25" t="s">
        <v>246</v>
      </c>
      <c r="G635" s="25" t="s">
        <v>204</v>
      </c>
      <c r="H635" s="25" t="s">
        <v>197</v>
      </c>
      <c r="I635" s="25" t="str">
        <f t="shared" si="246"/>
        <v>Paid Middle</v>
      </c>
      <c r="J635" s="25" t="str">
        <f t="shared" si="261"/>
        <v>PM</v>
      </c>
      <c r="K635" s="25" t="s">
        <v>3</v>
      </c>
      <c r="L635" s="25" t="s">
        <v>9</v>
      </c>
      <c r="M635" s="25" t="str">
        <f>K635&amp;" "&amp;L635</f>
        <v>Kiosk Medium</v>
      </c>
      <c r="N635" s="25" t="str">
        <f t="shared" si="262"/>
        <v>KM</v>
      </c>
      <c r="O635" s="25" t="s">
        <v>189</v>
      </c>
      <c r="P635" s="25" t="s">
        <v>191</v>
      </c>
      <c r="Q635" s="4" t="str">
        <f>B635&amp;"-"&amp;D635&amp;"-"&amp;F635&amp;"-"&amp;J635&amp;"-"&amp;N635&amp;"-"&amp;P635</f>
        <v>L7-MO-CC-PM-KM-1B</v>
      </c>
      <c r="R635" s="4" t="str">
        <f t="shared" si="256"/>
        <v>PM-KM-1B</v>
      </c>
      <c r="S635" s="26">
        <v>2.5</v>
      </c>
      <c r="T635" s="26">
        <v>1.86</v>
      </c>
      <c r="U635" s="27">
        <f>S635*T635</f>
        <v>4.6500000000000004</v>
      </c>
      <c r="V635" s="28">
        <v>0</v>
      </c>
      <c r="W635" s="27">
        <f>U635-V635</f>
        <v>4.6500000000000004</v>
      </c>
      <c r="X635" s="29">
        <f t="shared" si="259"/>
        <v>8.1999999999999993</v>
      </c>
      <c r="Y635" s="29">
        <f t="shared" si="259"/>
        <v>6.1007999999999996</v>
      </c>
      <c r="Z635" s="29">
        <f t="shared" si="260"/>
        <v>50.026559999999996</v>
      </c>
    </row>
    <row r="636" spans="1:26" x14ac:dyDescent="0.25">
      <c r="A636" s="25">
        <f t="shared" si="247"/>
        <v>634</v>
      </c>
      <c r="B636" s="25" t="s">
        <v>42</v>
      </c>
      <c r="C636" s="4" t="s">
        <v>33</v>
      </c>
      <c r="D636" s="25" t="s">
        <v>243</v>
      </c>
      <c r="E636" s="25" t="s">
        <v>203</v>
      </c>
      <c r="F636" s="25" t="s">
        <v>246</v>
      </c>
      <c r="G636" s="25" t="s">
        <v>204</v>
      </c>
      <c r="H636" s="25" t="s">
        <v>197</v>
      </c>
      <c r="I636" s="25" t="str">
        <f t="shared" si="246"/>
        <v>Paid Middle</v>
      </c>
      <c r="J636" s="25" t="str">
        <f t="shared" si="261"/>
        <v>PM</v>
      </c>
      <c r="K636" s="25" t="s">
        <v>3</v>
      </c>
      <c r="L636" s="25" t="s">
        <v>9</v>
      </c>
      <c r="M636" s="25" t="str">
        <f>K636&amp;" "&amp;L636</f>
        <v>Kiosk Medium</v>
      </c>
      <c r="N636" s="25" t="str">
        <f t="shared" si="262"/>
        <v>KM</v>
      </c>
      <c r="O636" s="25" t="s">
        <v>189</v>
      </c>
      <c r="P636" s="25" t="s">
        <v>194</v>
      </c>
      <c r="Q636" s="4" t="str">
        <f>B636&amp;"-"&amp;D636&amp;"-"&amp;F636&amp;"-"&amp;J636&amp;"-"&amp;N636&amp;"-"&amp;P636</f>
        <v>L7-MO-CC-PM-KM-1C</v>
      </c>
      <c r="R636" s="4" t="str">
        <f t="shared" si="256"/>
        <v>PM-KM-1C</v>
      </c>
      <c r="S636" s="26">
        <v>2.5</v>
      </c>
      <c r="T636" s="26">
        <v>1.86</v>
      </c>
      <c r="U636" s="27">
        <f>S636*T636</f>
        <v>4.6500000000000004</v>
      </c>
      <c r="V636" s="28">
        <v>0</v>
      </c>
      <c r="W636" s="27">
        <f>U636-V636</f>
        <v>4.6500000000000004</v>
      </c>
      <c r="X636" s="29">
        <f t="shared" si="259"/>
        <v>8.1999999999999993</v>
      </c>
      <c r="Y636" s="29">
        <f t="shared" si="259"/>
        <v>6.1007999999999996</v>
      </c>
      <c r="Z636" s="29">
        <f t="shared" si="260"/>
        <v>50.026559999999996</v>
      </c>
    </row>
    <row r="637" spans="1:26" x14ac:dyDescent="0.25">
      <c r="A637" s="25">
        <f t="shared" si="247"/>
        <v>635</v>
      </c>
      <c r="B637" s="25" t="s">
        <v>42</v>
      </c>
      <c r="C637" s="4" t="s">
        <v>33</v>
      </c>
      <c r="D637" s="25" t="s">
        <v>243</v>
      </c>
      <c r="E637" s="25" t="s">
        <v>203</v>
      </c>
      <c r="F637" s="25" t="s">
        <v>246</v>
      </c>
      <c r="G637" s="25" t="s">
        <v>204</v>
      </c>
      <c r="H637" s="25" t="s">
        <v>197</v>
      </c>
      <c r="I637" s="25" t="str">
        <f t="shared" si="246"/>
        <v>Paid Middle</v>
      </c>
      <c r="J637" s="25" t="str">
        <f t="shared" si="261"/>
        <v>PM</v>
      </c>
      <c r="K637" s="25" t="s">
        <v>3</v>
      </c>
      <c r="L637" s="25" t="s">
        <v>9</v>
      </c>
      <c r="M637" s="25" t="str">
        <f>K637&amp;" "&amp;L637</f>
        <v>Kiosk Medium</v>
      </c>
      <c r="N637" s="25" t="str">
        <f t="shared" si="262"/>
        <v>KM</v>
      </c>
      <c r="O637" s="25" t="s">
        <v>189</v>
      </c>
      <c r="P637" s="25" t="s">
        <v>195</v>
      </c>
      <c r="Q637" s="4" t="str">
        <f>B637&amp;"-"&amp;D637&amp;"-"&amp;F637&amp;"-"&amp;J637&amp;"-"&amp;N637&amp;"-"&amp;P637</f>
        <v>L7-MO-CC-PM-KM-1D</v>
      </c>
      <c r="R637" s="4" t="str">
        <f t="shared" si="256"/>
        <v>PM-KM-1D</v>
      </c>
      <c r="S637" s="26">
        <v>2.5</v>
      </c>
      <c r="T637" s="26">
        <v>1.86</v>
      </c>
      <c r="U637" s="27">
        <f>S637*T637</f>
        <v>4.6500000000000004</v>
      </c>
      <c r="V637" s="28">
        <v>0</v>
      </c>
      <c r="W637" s="27">
        <f>U637-V637</f>
        <v>4.6500000000000004</v>
      </c>
      <c r="X637" s="29">
        <f t="shared" si="259"/>
        <v>8.1999999999999993</v>
      </c>
      <c r="Y637" s="29">
        <f t="shared" si="259"/>
        <v>6.1007999999999996</v>
      </c>
      <c r="Z637" s="29">
        <f t="shared" si="260"/>
        <v>50.026559999999996</v>
      </c>
    </row>
    <row r="638" spans="1:26" x14ac:dyDescent="0.25">
      <c r="A638" s="25">
        <f t="shared" si="247"/>
        <v>636</v>
      </c>
      <c r="B638" s="25" t="s">
        <v>42</v>
      </c>
      <c r="C638" s="4" t="s">
        <v>33</v>
      </c>
      <c r="D638" s="25" t="s">
        <v>243</v>
      </c>
      <c r="E638" s="25" t="s">
        <v>203</v>
      </c>
      <c r="F638" s="25" t="s">
        <v>246</v>
      </c>
      <c r="G638" s="25" t="s">
        <v>204</v>
      </c>
      <c r="H638" s="25" t="s">
        <v>197</v>
      </c>
      <c r="I638" s="25" t="str">
        <f t="shared" si="246"/>
        <v>Paid Middle</v>
      </c>
      <c r="J638" s="25" t="str">
        <f t="shared" si="261"/>
        <v>PM</v>
      </c>
      <c r="K638" s="25" t="s">
        <v>3</v>
      </c>
      <c r="L638" s="25" t="s">
        <v>8</v>
      </c>
      <c r="M638" s="25" t="str">
        <f>K638&amp;" "&amp;L638</f>
        <v>Kiosk Large</v>
      </c>
      <c r="N638" s="25" t="str">
        <f t="shared" si="262"/>
        <v>KL</v>
      </c>
      <c r="O638" s="25" t="s">
        <v>189</v>
      </c>
      <c r="P638" s="25" t="s">
        <v>196</v>
      </c>
      <c r="Q638" s="4" t="str">
        <f>B638&amp;"-"&amp;D638&amp;"-"&amp;F638&amp;"-"&amp;J638&amp;"-"&amp;N638&amp;"-"&amp;P638</f>
        <v>L7-MO-CC-PM-KL-1AtoD</v>
      </c>
      <c r="R638" s="4" t="str">
        <f t="shared" si="256"/>
        <v>PM-KL-1AtoD</v>
      </c>
      <c r="S638" s="26">
        <v>2.5</v>
      </c>
      <c r="T638" s="26">
        <f>1.86*4</f>
        <v>7.44</v>
      </c>
      <c r="U638" s="27">
        <f>S638*T638</f>
        <v>18.600000000000001</v>
      </c>
      <c r="V638" s="28">
        <v>0</v>
      </c>
      <c r="W638" s="27">
        <f>U638-V638</f>
        <v>18.600000000000001</v>
      </c>
      <c r="X638" s="29">
        <f t="shared" si="259"/>
        <v>8.1999999999999993</v>
      </c>
      <c r="Y638" s="29">
        <f t="shared" si="259"/>
        <v>24.403199999999998</v>
      </c>
      <c r="Z638" s="29">
        <f t="shared" si="260"/>
        <v>200.10623999999999</v>
      </c>
    </row>
    <row r="639" spans="1:26" x14ac:dyDescent="0.25">
      <c r="A639" s="25">
        <f t="shared" si="247"/>
        <v>637</v>
      </c>
      <c r="B639" s="25" t="s">
        <v>42</v>
      </c>
      <c r="C639" s="4" t="s">
        <v>33</v>
      </c>
      <c r="D639" s="25" t="s">
        <v>243</v>
      </c>
      <c r="E639" s="25" t="s">
        <v>203</v>
      </c>
      <c r="F639" s="25" t="s">
        <v>246</v>
      </c>
      <c r="G639" s="25" t="s">
        <v>204</v>
      </c>
      <c r="H639" s="25" t="s">
        <v>197</v>
      </c>
      <c r="I639" s="25" t="str">
        <f t="shared" si="246"/>
        <v>Paid Middle</v>
      </c>
      <c r="J639" s="25" t="str">
        <f t="shared" si="261"/>
        <v>PM</v>
      </c>
      <c r="K639" s="25" t="s">
        <v>3</v>
      </c>
      <c r="L639" s="25" t="s">
        <v>8</v>
      </c>
      <c r="M639" s="25" t="str">
        <f t="shared" si="254"/>
        <v>Kiosk Large</v>
      </c>
      <c r="N639" s="25" t="str">
        <f t="shared" si="262"/>
        <v>KL</v>
      </c>
      <c r="O639" s="25" t="s">
        <v>189</v>
      </c>
      <c r="P639" s="25" t="s">
        <v>205</v>
      </c>
      <c r="Q639" s="4" t="str">
        <f t="shared" si="255"/>
        <v>L7-MO-CC-PM-KL-3A</v>
      </c>
      <c r="R639" s="4" t="str">
        <f t="shared" si="256"/>
        <v>PM-KL-3A</v>
      </c>
      <c r="S639" s="26">
        <v>2.5</v>
      </c>
      <c r="T639" s="26">
        <v>3.72</v>
      </c>
      <c r="U639" s="27">
        <f t="shared" si="257"/>
        <v>9.3000000000000007</v>
      </c>
      <c r="V639" s="28">
        <v>0</v>
      </c>
      <c r="W639" s="27">
        <f t="shared" si="258"/>
        <v>9.3000000000000007</v>
      </c>
      <c r="X639" s="29">
        <f t="shared" si="259"/>
        <v>8.1999999999999993</v>
      </c>
      <c r="Y639" s="29">
        <f t="shared" si="259"/>
        <v>12.201599999999999</v>
      </c>
      <c r="Z639" s="29">
        <f t="shared" si="260"/>
        <v>100.05311999999999</v>
      </c>
    </row>
    <row r="640" spans="1:26" x14ac:dyDescent="0.25">
      <c r="A640" s="25">
        <f t="shared" si="247"/>
        <v>638</v>
      </c>
      <c r="B640" s="25" t="s">
        <v>42</v>
      </c>
      <c r="C640" s="4" t="s">
        <v>33</v>
      </c>
      <c r="D640" s="25" t="s">
        <v>243</v>
      </c>
      <c r="E640" s="25" t="s">
        <v>203</v>
      </c>
      <c r="F640" s="25" t="s">
        <v>246</v>
      </c>
      <c r="G640" s="25" t="s">
        <v>204</v>
      </c>
      <c r="H640" s="25" t="s">
        <v>197</v>
      </c>
      <c r="I640" s="25" t="str">
        <f t="shared" si="246"/>
        <v>Paid Middle</v>
      </c>
      <c r="J640" s="25" t="str">
        <f t="shared" si="261"/>
        <v>PM</v>
      </c>
      <c r="K640" s="25" t="s">
        <v>3</v>
      </c>
      <c r="L640" s="25" t="s">
        <v>8</v>
      </c>
      <c r="M640" s="25" t="str">
        <f t="shared" si="254"/>
        <v>Kiosk Large</v>
      </c>
      <c r="N640" s="25" t="str">
        <f t="shared" si="262"/>
        <v>KL</v>
      </c>
      <c r="O640" s="25" t="s">
        <v>189</v>
      </c>
      <c r="P640" s="25" t="s">
        <v>206</v>
      </c>
      <c r="Q640" s="4" t="str">
        <f t="shared" si="255"/>
        <v>L7-MO-CC-PM-KL-3B</v>
      </c>
      <c r="R640" s="4" t="str">
        <f t="shared" si="256"/>
        <v>PM-KL-3B</v>
      </c>
      <c r="S640" s="26">
        <v>2.5</v>
      </c>
      <c r="T640" s="26">
        <v>3.72</v>
      </c>
      <c r="U640" s="27">
        <f t="shared" si="257"/>
        <v>9.3000000000000007</v>
      </c>
      <c r="V640" s="28">
        <v>0</v>
      </c>
      <c r="W640" s="27">
        <f t="shared" si="258"/>
        <v>9.3000000000000007</v>
      </c>
      <c r="X640" s="29">
        <f t="shared" si="259"/>
        <v>8.1999999999999993</v>
      </c>
      <c r="Y640" s="29">
        <f t="shared" si="259"/>
        <v>12.201599999999999</v>
      </c>
      <c r="Z640" s="29">
        <f t="shared" si="260"/>
        <v>100.05311999999999</v>
      </c>
    </row>
    <row r="641" spans="1:26" x14ac:dyDescent="0.25">
      <c r="A641" s="25">
        <f t="shared" si="247"/>
        <v>639</v>
      </c>
      <c r="B641" s="25" t="s">
        <v>42</v>
      </c>
      <c r="C641" s="4" t="s">
        <v>33</v>
      </c>
      <c r="D641" s="25" t="s">
        <v>243</v>
      </c>
      <c r="E641" s="25" t="s">
        <v>203</v>
      </c>
      <c r="F641" s="25" t="s">
        <v>246</v>
      </c>
      <c r="G641" s="25" t="s">
        <v>204</v>
      </c>
      <c r="H641" s="25" t="s">
        <v>197</v>
      </c>
      <c r="I641" s="25" t="str">
        <f t="shared" si="246"/>
        <v>Paid Middle</v>
      </c>
      <c r="J641" s="25" t="str">
        <f t="shared" si="261"/>
        <v>PM</v>
      </c>
      <c r="K641" s="25" t="s">
        <v>3</v>
      </c>
      <c r="L641" s="25" t="s">
        <v>8</v>
      </c>
      <c r="M641" s="25" t="str">
        <f t="shared" si="254"/>
        <v>Kiosk Large</v>
      </c>
      <c r="N641" s="25" t="str">
        <f t="shared" si="262"/>
        <v>KL</v>
      </c>
      <c r="O641" s="25" t="s">
        <v>192</v>
      </c>
      <c r="P641" s="25" t="s">
        <v>208</v>
      </c>
      <c r="Q641" s="4" t="str">
        <f t="shared" si="255"/>
        <v>L7-MO-CC-PM-KL-3A+B</v>
      </c>
      <c r="R641" s="4" t="str">
        <f t="shared" si="256"/>
        <v>PM-KL-3A+B</v>
      </c>
      <c r="S641" s="26">
        <v>2.5</v>
      </c>
      <c r="T641" s="26">
        <f>1.86*4</f>
        <v>7.44</v>
      </c>
      <c r="U641" s="27">
        <f t="shared" si="257"/>
        <v>18.600000000000001</v>
      </c>
      <c r="V641" s="28">
        <v>0</v>
      </c>
      <c r="W641" s="27">
        <f t="shared" si="258"/>
        <v>18.600000000000001</v>
      </c>
      <c r="X641" s="29">
        <f t="shared" si="259"/>
        <v>8.1999999999999993</v>
      </c>
      <c r="Y641" s="29">
        <f t="shared" si="259"/>
        <v>24.403199999999998</v>
      </c>
      <c r="Z641" s="29">
        <f t="shared" si="260"/>
        <v>200.10623999999999</v>
      </c>
    </row>
    <row r="642" spans="1:26" x14ac:dyDescent="0.25">
      <c r="A642" s="25">
        <f t="shared" si="247"/>
        <v>640</v>
      </c>
      <c r="B642" s="25" t="s">
        <v>42</v>
      </c>
      <c r="C642" s="4" t="s">
        <v>33</v>
      </c>
      <c r="D642" s="25" t="s">
        <v>243</v>
      </c>
      <c r="E642" s="25" t="s">
        <v>203</v>
      </c>
      <c r="F642" s="25" t="s">
        <v>246</v>
      </c>
      <c r="G642" s="25" t="s">
        <v>204</v>
      </c>
      <c r="H642" s="25" t="s">
        <v>197</v>
      </c>
      <c r="I642" s="25" t="str">
        <f t="shared" si="246"/>
        <v>Paid Middle</v>
      </c>
      <c r="J642" s="25" t="str">
        <f t="shared" si="261"/>
        <v>PM</v>
      </c>
      <c r="K642" s="25" t="s">
        <v>3</v>
      </c>
      <c r="L642" s="25" t="s">
        <v>8</v>
      </c>
      <c r="M642" s="25" t="str">
        <f t="shared" si="254"/>
        <v>Kiosk Large</v>
      </c>
      <c r="N642" s="25" t="str">
        <f t="shared" si="262"/>
        <v>KL</v>
      </c>
      <c r="O642" s="25" t="s">
        <v>189</v>
      </c>
      <c r="P642" s="25" t="s">
        <v>209</v>
      </c>
      <c r="Q642" s="4" t="str">
        <f t="shared" si="255"/>
        <v>L7-MO-CC-PM-KL-4A</v>
      </c>
      <c r="R642" s="4" t="str">
        <f t="shared" si="256"/>
        <v>PM-KL-4A</v>
      </c>
      <c r="S642" s="26">
        <v>2.5</v>
      </c>
      <c r="T642" s="26">
        <v>3.72</v>
      </c>
      <c r="U642" s="27">
        <f t="shared" si="257"/>
        <v>9.3000000000000007</v>
      </c>
      <c r="V642" s="28">
        <v>0</v>
      </c>
      <c r="W642" s="27">
        <f t="shared" si="258"/>
        <v>9.3000000000000007</v>
      </c>
      <c r="X642" s="29">
        <f t="shared" si="259"/>
        <v>8.1999999999999993</v>
      </c>
      <c r="Y642" s="29">
        <f t="shared" si="259"/>
        <v>12.201599999999999</v>
      </c>
      <c r="Z642" s="29">
        <f t="shared" si="260"/>
        <v>100.05311999999999</v>
      </c>
    </row>
    <row r="643" spans="1:26" x14ac:dyDescent="0.25">
      <c r="A643" s="25">
        <f t="shared" si="247"/>
        <v>641</v>
      </c>
      <c r="B643" s="25" t="s">
        <v>42</v>
      </c>
      <c r="C643" s="4" t="s">
        <v>33</v>
      </c>
      <c r="D643" s="25" t="s">
        <v>243</v>
      </c>
      <c r="E643" s="25" t="s">
        <v>203</v>
      </c>
      <c r="F643" s="25" t="s">
        <v>246</v>
      </c>
      <c r="G643" s="25" t="s">
        <v>204</v>
      </c>
      <c r="H643" s="25" t="s">
        <v>197</v>
      </c>
      <c r="I643" s="25" t="str">
        <f t="shared" si="246"/>
        <v>Paid Middle</v>
      </c>
      <c r="J643" s="25" t="str">
        <f t="shared" si="261"/>
        <v>PM</v>
      </c>
      <c r="K643" s="25" t="s">
        <v>3</v>
      </c>
      <c r="L643" s="25" t="s">
        <v>8</v>
      </c>
      <c r="M643" s="25" t="str">
        <f t="shared" si="254"/>
        <v>Kiosk Large</v>
      </c>
      <c r="N643" s="25" t="str">
        <f t="shared" si="262"/>
        <v>KL</v>
      </c>
      <c r="O643" s="25" t="s">
        <v>189</v>
      </c>
      <c r="P643" s="25" t="s">
        <v>210</v>
      </c>
      <c r="Q643" s="4" t="str">
        <f t="shared" si="255"/>
        <v>L7-MO-CC-PM-KL-4B</v>
      </c>
      <c r="R643" s="4" t="str">
        <f t="shared" si="256"/>
        <v>PM-KL-4B</v>
      </c>
      <c r="S643" s="26">
        <v>2.5</v>
      </c>
      <c r="T643" s="26">
        <v>3.72</v>
      </c>
      <c r="U643" s="27">
        <f t="shared" si="257"/>
        <v>9.3000000000000007</v>
      </c>
      <c r="V643" s="28">
        <v>0</v>
      </c>
      <c r="W643" s="27">
        <f t="shared" si="258"/>
        <v>9.3000000000000007</v>
      </c>
      <c r="X643" s="29">
        <f t="shared" si="259"/>
        <v>8.1999999999999993</v>
      </c>
      <c r="Y643" s="29">
        <f t="shared" si="259"/>
        <v>12.201599999999999</v>
      </c>
      <c r="Z643" s="29">
        <f t="shared" si="260"/>
        <v>100.05311999999999</v>
      </c>
    </row>
    <row r="644" spans="1:26" x14ac:dyDescent="0.25">
      <c r="A644" s="25">
        <f t="shared" si="247"/>
        <v>642</v>
      </c>
      <c r="B644" s="25" t="s">
        <v>42</v>
      </c>
      <c r="C644" s="4" t="s">
        <v>33</v>
      </c>
      <c r="D644" s="25" t="s">
        <v>243</v>
      </c>
      <c r="E644" s="25" t="s">
        <v>203</v>
      </c>
      <c r="F644" s="25" t="s">
        <v>246</v>
      </c>
      <c r="G644" s="25" t="s">
        <v>204</v>
      </c>
      <c r="H644" s="25" t="s">
        <v>197</v>
      </c>
      <c r="I644" s="25" t="str">
        <f t="shared" si="246"/>
        <v>Paid Middle</v>
      </c>
      <c r="J644" s="25" t="str">
        <f t="shared" si="261"/>
        <v>PM</v>
      </c>
      <c r="K644" s="25" t="s">
        <v>3</v>
      </c>
      <c r="L644" s="25" t="s">
        <v>8</v>
      </c>
      <c r="M644" s="25" t="str">
        <f t="shared" si="254"/>
        <v>Kiosk Large</v>
      </c>
      <c r="N644" s="25" t="str">
        <f t="shared" si="262"/>
        <v>KL</v>
      </c>
      <c r="O644" s="25" t="s">
        <v>189</v>
      </c>
      <c r="P644" s="25" t="s">
        <v>211</v>
      </c>
      <c r="Q644" s="4" t="str">
        <f t="shared" si="255"/>
        <v>L7-MO-CC-PM-KL-4A+B</v>
      </c>
      <c r="R644" s="4" t="str">
        <f t="shared" si="256"/>
        <v>PM-KL-4A+B</v>
      </c>
      <c r="S644" s="26">
        <v>2.5</v>
      </c>
      <c r="T644" s="26">
        <f>3.72*2</f>
        <v>7.44</v>
      </c>
      <c r="U644" s="27">
        <f t="shared" si="257"/>
        <v>18.600000000000001</v>
      </c>
      <c r="V644" s="28">
        <v>0</v>
      </c>
      <c r="W644" s="27">
        <f t="shared" si="258"/>
        <v>18.600000000000001</v>
      </c>
      <c r="X644" s="29">
        <f t="shared" si="259"/>
        <v>8.1999999999999993</v>
      </c>
      <c r="Y644" s="29">
        <f t="shared" si="259"/>
        <v>24.403199999999998</v>
      </c>
      <c r="Z644" s="29">
        <f t="shared" si="260"/>
        <v>200.10623999999999</v>
      </c>
    </row>
    <row r="645" spans="1:26" x14ac:dyDescent="0.25">
      <c r="A645" s="19">
        <f t="shared" si="247"/>
        <v>643</v>
      </c>
      <c r="B645" s="19" t="s">
        <v>42</v>
      </c>
      <c r="C645" s="20" t="s">
        <v>33</v>
      </c>
      <c r="D645" s="19" t="s">
        <v>243</v>
      </c>
      <c r="E645" s="19" t="s">
        <v>203</v>
      </c>
      <c r="F645" s="19" t="s">
        <v>246</v>
      </c>
      <c r="G645" s="19" t="s">
        <v>187</v>
      </c>
      <c r="H645" s="19" t="s">
        <v>198</v>
      </c>
      <c r="I645" s="19" t="str">
        <f t="shared" si="246"/>
        <v>Unpaid South</v>
      </c>
      <c r="J645" s="19" t="str">
        <f t="shared" si="261"/>
        <v>US</v>
      </c>
      <c r="K645" s="19" t="s">
        <v>3</v>
      </c>
      <c r="L645" s="19" t="s">
        <v>8</v>
      </c>
      <c r="M645" s="19" t="str">
        <f t="shared" si="254"/>
        <v>Kiosk Large</v>
      </c>
      <c r="N645" s="19" t="str">
        <f t="shared" si="262"/>
        <v>KL</v>
      </c>
      <c r="O645" s="19" t="s">
        <v>189</v>
      </c>
      <c r="P645" s="19">
        <v>1</v>
      </c>
      <c r="Q645" s="20" t="str">
        <f t="shared" si="255"/>
        <v>L7-MO-CC-US-KL-1</v>
      </c>
      <c r="R645" s="20" t="str">
        <f t="shared" si="256"/>
        <v>US-KL-1</v>
      </c>
      <c r="S645" s="21">
        <v>2</v>
      </c>
      <c r="T645" s="21">
        <v>3</v>
      </c>
      <c r="U645" s="22">
        <f t="shared" si="257"/>
        <v>6</v>
      </c>
      <c r="V645" s="23">
        <v>0</v>
      </c>
      <c r="W645" s="22">
        <f t="shared" si="258"/>
        <v>6</v>
      </c>
      <c r="X645" s="24">
        <f t="shared" si="259"/>
        <v>6.56</v>
      </c>
      <c r="Y645" s="24">
        <f t="shared" si="259"/>
        <v>9.84</v>
      </c>
      <c r="Z645" s="24">
        <f t="shared" si="260"/>
        <v>64.550399999999996</v>
      </c>
    </row>
    <row r="646" spans="1:26" x14ac:dyDescent="0.25">
      <c r="A646" s="19">
        <f t="shared" si="247"/>
        <v>644</v>
      </c>
      <c r="B646" s="19" t="s">
        <v>42</v>
      </c>
      <c r="C646" s="20" t="s">
        <v>33</v>
      </c>
      <c r="D646" s="19" t="s">
        <v>243</v>
      </c>
      <c r="E646" s="19" t="s">
        <v>203</v>
      </c>
      <c r="F646" s="19" t="s">
        <v>246</v>
      </c>
      <c r="G646" s="19" t="s">
        <v>187</v>
      </c>
      <c r="H646" s="19" t="s">
        <v>198</v>
      </c>
      <c r="I646" s="19" t="str">
        <f t="shared" si="246"/>
        <v>Unpaid South</v>
      </c>
      <c r="J646" s="19" t="str">
        <f t="shared" si="261"/>
        <v>US</v>
      </c>
      <c r="K646" s="19" t="s">
        <v>3</v>
      </c>
      <c r="L646" s="19" t="s">
        <v>8</v>
      </c>
      <c r="M646" s="19" t="str">
        <f t="shared" si="254"/>
        <v>Kiosk Large</v>
      </c>
      <c r="N646" s="19" t="str">
        <f t="shared" si="262"/>
        <v>KL</v>
      </c>
      <c r="O646" s="19" t="s">
        <v>189</v>
      </c>
      <c r="P646" s="19">
        <v>2</v>
      </c>
      <c r="Q646" s="20" t="str">
        <f t="shared" si="255"/>
        <v>L7-MO-CC-US-KL-2</v>
      </c>
      <c r="R646" s="20" t="str">
        <f t="shared" si="256"/>
        <v>US-KL-2</v>
      </c>
      <c r="S646" s="21">
        <v>2</v>
      </c>
      <c r="T646" s="21">
        <v>3</v>
      </c>
      <c r="U646" s="22">
        <f t="shared" si="257"/>
        <v>6</v>
      </c>
      <c r="V646" s="23">
        <v>0</v>
      </c>
      <c r="W646" s="22">
        <f t="shared" si="258"/>
        <v>6</v>
      </c>
      <c r="X646" s="24">
        <f t="shared" si="259"/>
        <v>6.56</v>
      </c>
      <c r="Y646" s="24">
        <f t="shared" si="259"/>
        <v>9.84</v>
      </c>
      <c r="Z646" s="24">
        <f t="shared" si="260"/>
        <v>64.550399999999996</v>
      </c>
    </row>
    <row r="647" spans="1:26" x14ac:dyDescent="0.25">
      <c r="A647" s="19">
        <f t="shared" si="247"/>
        <v>645</v>
      </c>
      <c r="B647" s="19" t="s">
        <v>42</v>
      </c>
      <c r="C647" s="20" t="s">
        <v>33</v>
      </c>
      <c r="D647" s="19" t="s">
        <v>243</v>
      </c>
      <c r="E647" s="19" t="s">
        <v>203</v>
      </c>
      <c r="F647" s="19" t="s">
        <v>246</v>
      </c>
      <c r="G647" s="19" t="s">
        <v>187</v>
      </c>
      <c r="H647" s="19" t="s">
        <v>198</v>
      </c>
      <c r="I647" s="19" t="str">
        <f t="shared" si="246"/>
        <v>Unpaid South</v>
      </c>
      <c r="J647" s="19" t="str">
        <f t="shared" si="261"/>
        <v>US</v>
      </c>
      <c r="K647" s="19" t="s">
        <v>3</v>
      </c>
      <c r="L647" s="19" t="s">
        <v>6</v>
      </c>
      <c r="M647" s="19" t="str">
        <f t="shared" si="254"/>
        <v>Kiosk Small</v>
      </c>
      <c r="N647" s="19" t="str">
        <f t="shared" si="262"/>
        <v>KS</v>
      </c>
      <c r="O647" s="19" t="s">
        <v>189</v>
      </c>
      <c r="P647" s="19">
        <v>1</v>
      </c>
      <c r="Q647" s="20" t="str">
        <f t="shared" si="255"/>
        <v>L7-MO-CC-US-KS-1</v>
      </c>
      <c r="R647" s="20" t="str">
        <f t="shared" si="256"/>
        <v>US-KS-1</v>
      </c>
      <c r="S647" s="21">
        <v>1.5</v>
      </c>
      <c r="T647" s="21">
        <v>1.6</v>
      </c>
      <c r="U647" s="22">
        <f t="shared" si="257"/>
        <v>2.4000000000000004</v>
      </c>
      <c r="V647" s="23">
        <v>0</v>
      </c>
      <c r="W647" s="22">
        <f t="shared" si="258"/>
        <v>2.4000000000000004</v>
      </c>
      <c r="X647" s="24">
        <f t="shared" si="259"/>
        <v>4.92</v>
      </c>
      <c r="Y647" s="24">
        <f t="shared" si="259"/>
        <v>5.2480000000000002</v>
      </c>
      <c r="Z647" s="24">
        <f t="shared" si="260"/>
        <v>25.820159999999998</v>
      </c>
    </row>
    <row r="648" spans="1:26" x14ac:dyDescent="0.25">
      <c r="A648" s="19">
        <f t="shared" si="247"/>
        <v>646</v>
      </c>
      <c r="B648" s="19" t="s">
        <v>42</v>
      </c>
      <c r="C648" s="20" t="s">
        <v>33</v>
      </c>
      <c r="D648" s="19" t="s">
        <v>243</v>
      </c>
      <c r="E648" s="19" t="s">
        <v>203</v>
      </c>
      <c r="F648" s="19" t="s">
        <v>246</v>
      </c>
      <c r="G648" s="19" t="s">
        <v>187</v>
      </c>
      <c r="H648" s="19" t="s">
        <v>198</v>
      </c>
      <c r="I648" s="19" t="str">
        <f t="shared" si="246"/>
        <v>Unpaid South</v>
      </c>
      <c r="J648" s="19" t="str">
        <f t="shared" si="261"/>
        <v>US</v>
      </c>
      <c r="K648" s="19" t="s">
        <v>3</v>
      </c>
      <c r="L648" s="19" t="s">
        <v>6</v>
      </c>
      <c r="M648" s="19" t="str">
        <f t="shared" si="254"/>
        <v>Kiosk Small</v>
      </c>
      <c r="N648" s="19" t="str">
        <f t="shared" si="262"/>
        <v>KS</v>
      </c>
      <c r="O648" s="19" t="s">
        <v>189</v>
      </c>
      <c r="P648" s="19">
        <v>2</v>
      </c>
      <c r="Q648" s="20" t="str">
        <f t="shared" si="255"/>
        <v>L7-MO-CC-US-KS-2</v>
      </c>
      <c r="R648" s="20" t="str">
        <f t="shared" si="256"/>
        <v>US-KS-2</v>
      </c>
      <c r="S648" s="21">
        <v>1.5</v>
      </c>
      <c r="T648" s="21">
        <v>1.6</v>
      </c>
      <c r="U648" s="22">
        <f t="shared" si="257"/>
        <v>2.4000000000000004</v>
      </c>
      <c r="V648" s="23">
        <v>0</v>
      </c>
      <c r="W648" s="22">
        <f t="shared" si="258"/>
        <v>2.4000000000000004</v>
      </c>
      <c r="X648" s="24">
        <f t="shared" si="259"/>
        <v>4.92</v>
      </c>
      <c r="Y648" s="24">
        <f t="shared" si="259"/>
        <v>5.2480000000000002</v>
      </c>
      <c r="Z648" s="24">
        <f t="shared" si="260"/>
        <v>25.820159999999998</v>
      </c>
    </row>
    <row r="649" spans="1:26" x14ac:dyDescent="0.25">
      <c r="A649" s="1">
        <f t="shared" si="247"/>
        <v>647</v>
      </c>
      <c r="S649" s="41"/>
      <c r="T649" s="41"/>
      <c r="V649" s="18"/>
    </row>
    <row r="650" spans="1:26" x14ac:dyDescent="0.25">
      <c r="A650" s="19">
        <f t="shared" si="247"/>
        <v>648</v>
      </c>
      <c r="B650" s="19" t="s">
        <v>42</v>
      </c>
      <c r="C650" s="20" t="s">
        <v>25</v>
      </c>
      <c r="D650" s="19" t="s">
        <v>244</v>
      </c>
      <c r="E650" s="19" t="s">
        <v>203</v>
      </c>
      <c r="F650" s="19" t="s">
        <v>246</v>
      </c>
      <c r="G650" s="19" t="s">
        <v>187</v>
      </c>
      <c r="H650" s="19" t="s">
        <v>188</v>
      </c>
      <c r="I650" s="19" t="str">
        <f t="shared" si="246"/>
        <v>Unpaid North</v>
      </c>
      <c r="J650" s="19" t="str">
        <f t="shared" si="261"/>
        <v>UN</v>
      </c>
      <c r="K650" s="19" t="s">
        <v>3</v>
      </c>
      <c r="L650" s="19" t="s">
        <v>8</v>
      </c>
      <c r="M650" s="19" t="str">
        <f t="shared" ref="M650:M679" si="263">K650&amp;" "&amp;L650</f>
        <v>Kiosk Large</v>
      </c>
      <c r="N650" s="19" t="str">
        <f t="shared" si="262"/>
        <v>KL</v>
      </c>
      <c r="O650" s="19" t="s">
        <v>189</v>
      </c>
      <c r="P650" s="19" t="s">
        <v>190</v>
      </c>
      <c r="Q650" s="20" t="str">
        <f t="shared" ref="Q650:Q679" si="264">B650&amp;"-"&amp;D650&amp;"-"&amp;F650&amp;"-"&amp;J650&amp;"-"&amp;N650&amp;"-"&amp;P650</f>
        <v>L7-GU-CC-UN-KL-1A</v>
      </c>
      <c r="R650" s="20" t="str">
        <f t="shared" ref="R650:R679" si="265">J650&amp;"-"&amp;N650&amp;"-"&amp;P650</f>
        <v>UN-KL-1A</v>
      </c>
      <c r="S650" s="21">
        <v>2</v>
      </c>
      <c r="T650" s="21">
        <v>3</v>
      </c>
      <c r="U650" s="22">
        <f t="shared" ref="U650:U679" si="266">S650*T650</f>
        <v>6</v>
      </c>
      <c r="V650" s="23">
        <v>0</v>
      </c>
      <c r="W650" s="22">
        <f t="shared" ref="W650:W679" si="267">U650-V650</f>
        <v>6</v>
      </c>
      <c r="X650" s="24">
        <f t="shared" ref="X650:Y678" si="268">S650*X$1</f>
        <v>6.56</v>
      </c>
      <c r="Y650" s="24">
        <f t="shared" si="268"/>
        <v>9.84</v>
      </c>
      <c r="Z650" s="24">
        <f t="shared" si="260"/>
        <v>64.550399999999996</v>
      </c>
    </row>
    <row r="651" spans="1:26" x14ac:dyDescent="0.25">
      <c r="A651" s="19">
        <f t="shared" si="247"/>
        <v>649</v>
      </c>
      <c r="B651" s="19" t="s">
        <v>42</v>
      </c>
      <c r="C651" s="20" t="s">
        <v>25</v>
      </c>
      <c r="D651" s="19" t="s">
        <v>244</v>
      </c>
      <c r="E651" s="19" t="s">
        <v>203</v>
      </c>
      <c r="F651" s="19" t="s">
        <v>246</v>
      </c>
      <c r="G651" s="19" t="s">
        <v>187</v>
      </c>
      <c r="H651" s="19" t="s">
        <v>188</v>
      </c>
      <c r="I651" s="19" t="str">
        <f t="shared" ref="I651:I679" si="269">G651&amp;" "&amp;H651</f>
        <v>Unpaid North</v>
      </c>
      <c r="J651" s="19" t="str">
        <f t="shared" si="261"/>
        <v>UN</v>
      </c>
      <c r="K651" s="19" t="s">
        <v>3</v>
      </c>
      <c r="L651" s="19" t="s">
        <v>8</v>
      </c>
      <c r="M651" s="19" t="str">
        <f t="shared" si="263"/>
        <v>Kiosk Large</v>
      </c>
      <c r="N651" s="19" t="str">
        <f t="shared" si="262"/>
        <v>KL</v>
      </c>
      <c r="O651" s="19" t="s">
        <v>189</v>
      </c>
      <c r="P651" s="19" t="s">
        <v>191</v>
      </c>
      <c r="Q651" s="20" t="str">
        <f t="shared" si="264"/>
        <v>L7-GU-CC-UN-KL-1B</v>
      </c>
      <c r="R651" s="20" t="str">
        <f t="shared" si="265"/>
        <v>UN-KL-1B</v>
      </c>
      <c r="S651" s="21">
        <v>2</v>
      </c>
      <c r="T651" s="21">
        <v>3</v>
      </c>
      <c r="U651" s="22">
        <f t="shared" si="266"/>
        <v>6</v>
      </c>
      <c r="V651" s="23">
        <v>0</v>
      </c>
      <c r="W651" s="22">
        <f t="shared" si="267"/>
        <v>6</v>
      </c>
      <c r="X651" s="24">
        <f t="shared" si="268"/>
        <v>6.56</v>
      </c>
      <c r="Y651" s="24">
        <f t="shared" si="268"/>
        <v>9.84</v>
      </c>
      <c r="Z651" s="24">
        <f t="shared" si="260"/>
        <v>64.550399999999996</v>
      </c>
    </row>
    <row r="652" spans="1:26" x14ac:dyDescent="0.25">
      <c r="A652" s="19">
        <f t="shared" ref="A652:A679" si="270">A651+1</f>
        <v>650</v>
      </c>
      <c r="B652" s="19" t="s">
        <v>42</v>
      </c>
      <c r="C652" s="20" t="s">
        <v>25</v>
      </c>
      <c r="D652" s="19" t="s">
        <v>244</v>
      </c>
      <c r="E652" s="19" t="s">
        <v>203</v>
      </c>
      <c r="F652" s="19" t="s">
        <v>246</v>
      </c>
      <c r="G652" s="19" t="s">
        <v>187</v>
      </c>
      <c r="H652" s="19" t="s">
        <v>188</v>
      </c>
      <c r="I652" s="19" t="str">
        <f t="shared" si="269"/>
        <v>Unpaid North</v>
      </c>
      <c r="J652" s="19" t="str">
        <f t="shared" si="261"/>
        <v>UN</v>
      </c>
      <c r="K652" s="19" t="s">
        <v>3</v>
      </c>
      <c r="L652" s="19" t="s">
        <v>8</v>
      </c>
      <c r="M652" s="19" t="str">
        <f t="shared" si="263"/>
        <v>Kiosk Large</v>
      </c>
      <c r="N652" s="19" t="str">
        <f t="shared" si="262"/>
        <v>KL</v>
      </c>
      <c r="O652" s="19" t="s">
        <v>192</v>
      </c>
      <c r="P652" s="19" t="s">
        <v>193</v>
      </c>
      <c r="Q652" s="20" t="str">
        <f t="shared" si="264"/>
        <v>L7-GU-CC-UN-KL-1A+B</v>
      </c>
      <c r="R652" s="20" t="str">
        <f t="shared" si="265"/>
        <v>UN-KL-1A+B</v>
      </c>
      <c r="S652" s="21">
        <v>2</v>
      </c>
      <c r="T652" s="21">
        <f>3*2</f>
        <v>6</v>
      </c>
      <c r="U652" s="22">
        <f t="shared" si="266"/>
        <v>12</v>
      </c>
      <c r="V652" s="23">
        <v>0</v>
      </c>
      <c r="W652" s="22">
        <f t="shared" si="267"/>
        <v>12</v>
      </c>
      <c r="X652" s="24">
        <f t="shared" si="268"/>
        <v>6.56</v>
      </c>
      <c r="Y652" s="24">
        <f t="shared" si="268"/>
        <v>19.68</v>
      </c>
      <c r="Z652" s="24">
        <f t="shared" si="260"/>
        <v>129.10079999999999</v>
      </c>
    </row>
    <row r="653" spans="1:26" x14ac:dyDescent="0.25">
      <c r="A653" s="19">
        <f t="shared" si="270"/>
        <v>651</v>
      </c>
      <c r="B653" s="19" t="s">
        <v>42</v>
      </c>
      <c r="C653" s="20" t="s">
        <v>25</v>
      </c>
      <c r="D653" s="19" t="s">
        <v>244</v>
      </c>
      <c r="E653" s="19" t="s">
        <v>203</v>
      </c>
      <c r="F653" s="19" t="s">
        <v>246</v>
      </c>
      <c r="G653" s="19" t="s">
        <v>187</v>
      </c>
      <c r="H653" s="19" t="s">
        <v>188</v>
      </c>
      <c r="I653" s="19" t="str">
        <f t="shared" si="269"/>
        <v>Unpaid North</v>
      </c>
      <c r="J653" s="19" t="str">
        <f t="shared" si="261"/>
        <v>UN</v>
      </c>
      <c r="K653" s="19" t="s">
        <v>3</v>
      </c>
      <c r="L653" s="19" t="s">
        <v>8</v>
      </c>
      <c r="M653" s="19" t="str">
        <f t="shared" si="263"/>
        <v>Kiosk Large</v>
      </c>
      <c r="N653" s="19" t="str">
        <f t="shared" si="262"/>
        <v>KL</v>
      </c>
      <c r="O653" s="19" t="s">
        <v>189</v>
      </c>
      <c r="P653" s="19" t="s">
        <v>199</v>
      </c>
      <c r="Q653" s="20" t="str">
        <f t="shared" si="264"/>
        <v>L7-GU-CC-UN-KL-2A</v>
      </c>
      <c r="R653" s="20" t="str">
        <f t="shared" si="265"/>
        <v>UN-KL-2A</v>
      </c>
      <c r="S653" s="21">
        <v>2</v>
      </c>
      <c r="T653" s="21">
        <v>3</v>
      </c>
      <c r="U653" s="22">
        <f t="shared" si="266"/>
        <v>6</v>
      </c>
      <c r="V653" s="23">
        <v>0</v>
      </c>
      <c r="W653" s="22">
        <f t="shared" si="267"/>
        <v>6</v>
      </c>
      <c r="X653" s="24">
        <f t="shared" si="268"/>
        <v>6.56</v>
      </c>
      <c r="Y653" s="24">
        <f t="shared" si="268"/>
        <v>9.84</v>
      </c>
      <c r="Z653" s="24">
        <f t="shared" si="260"/>
        <v>64.550399999999996</v>
      </c>
    </row>
    <row r="654" spans="1:26" x14ac:dyDescent="0.25">
      <c r="A654" s="19">
        <f t="shared" si="270"/>
        <v>652</v>
      </c>
      <c r="B654" s="19" t="s">
        <v>42</v>
      </c>
      <c r="C654" s="20" t="s">
        <v>25</v>
      </c>
      <c r="D654" s="19" t="s">
        <v>244</v>
      </c>
      <c r="E654" s="19" t="s">
        <v>203</v>
      </c>
      <c r="F654" s="19" t="s">
        <v>246</v>
      </c>
      <c r="G654" s="19" t="s">
        <v>187</v>
      </c>
      <c r="H654" s="19" t="s">
        <v>188</v>
      </c>
      <c r="I654" s="19" t="str">
        <f t="shared" si="269"/>
        <v>Unpaid North</v>
      </c>
      <c r="J654" s="19" t="str">
        <f t="shared" si="261"/>
        <v>UN</v>
      </c>
      <c r="K654" s="19" t="s">
        <v>3</v>
      </c>
      <c r="L654" s="19" t="s">
        <v>8</v>
      </c>
      <c r="M654" s="19" t="str">
        <f t="shared" si="263"/>
        <v>Kiosk Large</v>
      </c>
      <c r="N654" s="19" t="str">
        <f t="shared" si="262"/>
        <v>KL</v>
      </c>
      <c r="O654" s="19" t="s">
        <v>189</v>
      </c>
      <c r="P654" s="19" t="s">
        <v>200</v>
      </c>
      <c r="Q654" s="20" t="str">
        <f t="shared" si="264"/>
        <v>L7-GU-CC-UN-KL-2B</v>
      </c>
      <c r="R654" s="20" t="str">
        <f t="shared" si="265"/>
        <v>UN-KL-2B</v>
      </c>
      <c r="S654" s="21">
        <v>2</v>
      </c>
      <c r="T654" s="21">
        <v>3</v>
      </c>
      <c r="U654" s="22">
        <f t="shared" si="266"/>
        <v>6</v>
      </c>
      <c r="V654" s="23">
        <v>0</v>
      </c>
      <c r="W654" s="22">
        <f t="shared" si="267"/>
        <v>6</v>
      </c>
      <c r="X654" s="24">
        <f t="shared" si="268"/>
        <v>6.56</v>
      </c>
      <c r="Y654" s="24">
        <f t="shared" si="268"/>
        <v>9.84</v>
      </c>
      <c r="Z654" s="24">
        <f t="shared" si="260"/>
        <v>64.550399999999996</v>
      </c>
    </row>
    <row r="655" spans="1:26" x14ac:dyDescent="0.25">
      <c r="A655" s="19">
        <f t="shared" si="270"/>
        <v>653</v>
      </c>
      <c r="B655" s="19" t="s">
        <v>42</v>
      </c>
      <c r="C655" s="20" t="s">
        <v>25</v>
      </c>
      <c r="D655" s="19" t="s">
        <v>244</v>
      </c>
      <c r="E655" s="19" t="s">
        <v>203</v>
      </c>
      <c r="F655" s="19" t="s">
        <v>246</v>
      </c>
      <c r="G655" s="19" t="s">
        <v>187</v>
      </c>
      <c r="H655" s="19" t="s">
        <v>188</v>
      </c>
      <c r="I655" s="19" t="str">
        <f t="shared" si="269"/>
        <v>Unpaid North</v>
      </c>
      <c r="J655" s="19" t="str">
        <f t="shared" si="261"/>
        <v>UN</v>
      </c>
      <c r="K655" s="19" t="s">
        <v>3</v>
      </c>
      <c r="L655" s="19" t="s">
        <v>8</v>
      </c>
      <c r="M655" s="19" t="str">
        <f t="shared" si="263"/>
        <v>Kiosk Large</v>
      </c>
      <c r="N655" s="19" t="str">
        <f t="shared" si="262"/>
        <v>KL</v>
      </c>
      <c r="O655" s="19" t="s">
        <v>192</v>
      </c>
      <c r="P655" s="19" t="s">
        <v>201</v>
      </c>
      <c r="Q655" s="20" t="str">
        <f t="shared" si="264"/>
        <v>L7-GU-CC-UN-KL-2A+B</v>
      </c>
      <c r="R655" s="20" t="str">
        <f t="shared" si="265"/>
        <v>UN-KL-2A+B</v>
      </c>
      <c r="S655" s="21">
        <v>2</v>
      </c>
      <c r="T655" s="21">
        <f>3*2</f>
        <v>6</v>
      </c>
      <c r="U655" s="22">
        <f t="shared" si="266"/>
        <v>12</v>
      </c>
      <c r="V655" s="23">
        <v>0</v>
      </c>
      <c r="W655" s="22">
        <f t="shared" si="267"/>
        <v>12</v>
      </c>
      <c r="X655" s="24">
        <f t="shared" si="268"/>
        <v>6.56</v>
      </c>
      <c r="Y655" s="24">
        <f t="shared" si="268"/>
        <v>19.68</v>
      </c>
      <c r="Z655" s="24">
        <f t="shared" si="260"/>
        <v>129.10079999999999</v>
      </c>
    </row>
    <row r="656" spans="1:26" x14ac:dyDescent="0.25">
      <c r="A656" s="19">
        <f t="shared" si="270"/>
        <v>654</v>
      </c>
      <c r="B656" s="19" t="s">
        <v>42</v>
      </c>
      <c r="C656" s="20" t="s">
        <v>25</v>
      </c>
      <c r="D656" s="19" t="s">
        <v>244</v>
      </c>
      <c r="E656" s="19" t="s">
        <v>203</v>
      </c>
      <c r="F656" s="19" t="s">
        <v>246</v>
      </c>
      <c r="G656" s="19" t="s">
        <v>187</v>
      </c>
      <c r="H656" s="19" t="s">
        <v>188</v>
      </c>
      <c r="I656" s="19" t="str">
        <f t="shared" si="269"/>
        <v>Unpaid North</v>
      </c>
      <c r="J656" s="19" t="str">
        <f t="shared" si="261"/>
        <v>UN</v>
      </c>
      <c r="K656" s="19" t="s">
        <v>3</v>
      </c>
      <c r="L656" s="19" t="s">
        <v>8</v>
      </c>
      <c r="M656" s="19" t="str">
        <f t="shared" si="263"/>
        <v>Kiosk Large</v>
      </c>
      <c r="N656" s="19" t="str">
        <f t="shared" si="262"/>
        <v>KL</v>
      </c>
      <c r="O656" s="19" t="s">
        <v>189</v>
      </c>
      <c r="P656" s="19" t="s">
        <v>205</v>
      </c>
      <c r="Q656" s="20" t="str">
        <f t="shared" si="264"/>
        <v>L7-GU-CC-UN-KL-3A</v>
      </c>
      <c r="R656" s="20" t="str">
        <f t="shared" si="265"/>
        <v>UN-KL-3A</v>
      </c>
      <c r="S656" s="21">
        <v>2</v>
      </c>
      <c r="T656" s="21">
        <v>3</v>
      </c>
      <c r="U656" s="22">
        <f t="shared" si="266"/>
        <v>6</v>
      </c>
      <c r="V656" s="23">
        <v>0</v>
      </c>
      <c r="W656" s="22">
        <f t="shared" si="267"/>
        <v>6</v>
      </c>
      <c r="X656" s="24">
        <f t="shared" si="268"/>
        <v>6.56</v>
      </c>
      <c r="Y656" s="24">
        <f t="shared" si="268"/>
        <v>9.84</v>
      </c>
      <c r="Z656" s="24">
        <f t="shared" si="260"/>
        <v>64.550399999999996</v>
      </c>
    </row>
    <row r="657" spans="1:26" x14ac:dyDescent="0.25">
      <c r="A657" s="19">
        <f t="shared" si="270"/>
        <v>655</v>
      </c>
      <c r="B657" s="19" t="s">
        <v>42</v>
      </c>
      <c r="C657" s="20" t="s">
        <v>25</v>
      </c>
      <c r="D657" s="19" t="s">
        <v>244</v>
      </c>
      <c r="E657" s="19" t="s">
        <v>203</v>
      </c>
      <c r="F657" s="19" t="s">
        <v>246</v>
      </c>
      <c r="G657" s="19" t="s">
        <v>187</v>
      </c>
      <c r="H657" s="19" t="s">
        <v>188</v>
      </c>
      <c r="I657" s="19" t="str">
        <f t="shared" si="269"/>
        <v>Unpaid North</v>
      </c>
      <c r="J657" s="19" t="str">
        <f t="shared" si="261"/>
        <v>UN</v>
      </c>
      <c r="K657" s="19" t="s">
        <v>3</v>
      </c>
      <c r="L657" s="19" t="s">
        <v>8</v>
      </c>
      <c r="M657" s="19" t="str">
        <f t="shared" si="263"/>
        <v>Kiosk Large</v>
      </c>
      <c r="N657" s="19" t="str">
        <f t="shared" si="262"/>
        <v>KL</v>
      </c>
      <c r="O657" s="19" t="s">
        <v>189</v>
      </c>
      <c r="P657" s="19" t="s">
        <v>206</v>
      </c>
      <c r="Q657" s="20" t="str">
        <f t="shared" si="264"/>
        <v>L7-GU-CC-UN-KL-3B</v>
      </c>
      <c r="R657" s="20" t="str">
        <f t="shared" si="265"/>
        <v>UN-KL-3B</v>
      </c>
      <c r="S657" s="21">
        <v>2</v>
      </c>
      <c r="T657" s="21">
        <v>3</v>
      </c>
      <c r="U657" s="22">
        <f t="shared" si="266"/>
        <v>6</v>
      </c>
      <c r="V657" s="23">
        <v>0</v>
      </c>
      <c r="W657" s="22">
        <f t="shared" si="267"/>
        <v>6</v>
      </c>
      <c r="X657" s="24">
        <f t="shared" si="268"/>
        <v>6.56</v>
      </c>
      <c r="Y657" s="24">
        <f t="shared" si="268"/>
        <v>9.84</v>
      </c>
      <c r="Z657" s="24">
        <f t="shared" si="260"/>
        <v>64.550399999999996</v>
      </c>
    </row>
    <row r="658" spans="1:26" x14ac:dyDescent="0.25">
      <c r="A658" s="19">
        <f t="shared" si="270"/>
        <v>656</v>
      </c>
      <c r="B658" s="19" t="s">
        <v>42</v>
      </c>
      <c r="C658" s="20" t="s">
        <v>25</v>
      </c>
      <c r="D658" s="19" t="s">
        <v>244</v>
      </c>
      <c r="E658" s="19" t="s">
        <v>203</v>
      </c>
      <c r="F658" s="19" t="s">
        <v>246</v>
      </c>
      <c r="G658" s="19" t="s">
        <v>187</v>
      </c>
      <c r="H658" s="19" t="s">
        <v>188</v>
      </c>
      <c r="I658" s="19" t="str">
        <f t="shared" si="269"/>
        <v>Unpaid North</v>
      </c>
      <c r="J658" s="19" t="str">
        <f t="shared" si="261"/>
        <v>UN</v>
      </c>
      <c r="K658" s="19" t="s">
        <v>3</v>
      </c>
      <c r="L658" s="19" t="s">
        <v>8</v>
      </c>
      <c r="M658" s="19" t="str">
        <f t="shared" si="263"/>
        <v>Kiosk Large</v>
      </c>
      <c r="N658" s="19" t="str">
        <f t="shared" si="262"/>
        <v>KL</v>
      </c>
      <c r="O658" s="19" t="s">
        <v>192</v>
      </c>
      <c r="P658" s="19" t="s">
        <v>208</v>
      </c>
      <c r="Q658" s="20" t="str">
        <f t="shared" si="264"/>
        <v>L7-GU-CC-UN-KL-3A+B</v>
      </c>
      <c r="R658" s="20" t="str">
        <f t="shared" si="265"/>
        <v>UN-KL-3A+B</v>
      </c>
      <c r="S658" s="21">
        <v>2</v>
      </c>
      <c r="T658" s="21">
        <f>3*2</f>
        <v>6</v>
      </c>
      <c r="U658" s="22">
        <f t="shared" si="266"/>
        <v>12</v>
      </c>
      <c r="V658" s="23">
        <v>0</v>
      </c>
      <c r="W658" s="22">
        <f t="shared" si="267"/>
        <v>12</v>
      </c>
      <c r="X658" s="24">
        <f t="shared" si="268"/>
        <v>6.56</v>
      </c>
      <c r="Y658" s="24">
        <f t="shared" si="268"/>
        <v>19.68</v>
      </c>
      <c r="Z658" s="24">
        <f t="shared" si="260"/>
        <v>129.10079999999999</v>
      </c>
    </row>
    <row r="659" spans="1:26" x14ac:dyDescent="0.25">
      <c r="A659" s="19">
        <f t="shared" si="270"/>
        <v>657</v>
      </c>
      <c r="B659" s="19" t="s">
        <v>42</v>
      </c>
      <c r="C659" s="20" t="s">
        <v>25</v>
      </c>
      <c r="D659" s="19" t="s">
        <v>244</v>
      </c>
      <c r="E659" s="19" t="s">
        <v>203</v>
      </c>
      <c r="F659" s="19" t="s">
        <v>246</v>
      </c>
      <c r="G659" s="19" t="s">
        <v>187</v>
      </c>
      <c r="H659" s="19" t="s">
        <v>188</v>
      </c>
      <c r="I659" s="19" t="str">
        <f t="shared" si="269"/>
        <v>Unpaid North</v>
      </c>
      <c r="J659" s="19" t="str">
        <f t="shared" si="261"/>
        <v>UN</v>
      </c>
      <c r="K659" s="19" t="s">
        <v>3</v>
      </c>
      <c r="L659" s="19" t="s">
        <v>6</v>
      </c>
      <c r="M659" s="19" t="str">
        <f t="shared" si="263"/>
        <v>Kiosk Small</v>
      </c>
      <c r="N659" s="19" t="str">
        <f t="shared" si="262"/>
        <v>KS</v>
      </c>
      <c r="O659" s="19" t="s">
        <v>189</v>
      </c>
      <c r="P659" s="19" t="s">
        <v>190</v>
      </c>
      <c r="Q659" s="20" t="str">
        <f t="shared" si="264"/>
        <v>L7-GU-CC-UN-KS-1A</v>
      </c>
      <c r="R659" s="20" t="str">
        <f t="shared" si="265"/>
        <v>UN-KS-1A</v>
      </c>
      <c r="S659" s="21">
        <v>1.5</v>
      </c>
      <c r="T659" s="21">
        <v>1.6</v>
      </c>
      <c r="U659" s="22">
        <f t="shared" si="266"/>
        <v>2.4000000000000004</v>
      </c>
      <c r="V659" s="23">
        <v>0</v>
      </c>
      <c r="W659" s="22">
        <f t="shared" si="267"/>
        <v>2.4000000000000004</v>
      </c>
      <c r="X659" s="24">
        <f t="shared" si="268"/>
        <v>4.92</v>
      </c>
      <c r="Y659" s="24">
        <f t="shared" si="268"/>
        <v>5.2480000000000002</v>
      </c>
      <c r="Z659" s="24">
        <f t="shared" si="260"/>
        <v>25.820159999999998</v>
      </c>
    </row>
    <row r="660" spans="1:26" x14ac:dyDescent="0.25">
      <c r="A660" s="19">
        <f t="shared" si="270"/>
        <v>658</v>
      </c>
      <c r="B660" s="19" t="s">
        <v>42</v>
      </c>
      <c r="C660" s="20" t="s">
        <v>25</v>
      </c>
      <c r="D660" s="19" t="s">
        <v>244</v>
      </c>
      <c r="E660" s="19" t="s">
        <v>203</v>
      </c>
      <c r="F660" s="19" t="s">
        <v>246</v>
      </c>
      <c r="G660" s="19" t="s">
        <v>187</v>
      </c>
      <c r="H660" s="19" t="s">
        <v>188</v>
      </c>
      <c r="I660" s="19" t="str">
        <f t="shared" si="269"/>
        <v>Unpaid North</v>
      </c>
      <c r="J660" s="19" t="str">
        <f t="shared" si="261"/>
        <v>UN</v>
      </c>
      <c r="K660" s="19" t="s">
        <v>3</v>
      </c>
      <c r="L660" s="19" t="s">
        <v>6</v>
      </c>
      <c r="M660" s="19" t="str">
        <f t="shared" si="263"/>
        <v>Kiosk Small</v>
      </c>
      <c r="N660" s="19" t="str">
        <f t="shared" si="262"/>
        <v>KS</v>
      </c>
      <c r="O660" s="19" t="s">
        <v>189</v>
      </c>
      <c r="P660" s="19" t="s">
        <v>191</v>
      </c>
      <c r="Q660" s="20" t="str">
        <f t="shared" si="264"/>
        <v>L7-GU-CC-UN-KS-1B</v>
      </c>
      <c r="R660" s="20" t="str">
        <f t="shared" si="265"/>
        <v>UN-KS-1B</v>
      </c>
      <c r="S660" s="21">
        <v>1.5</v>
      </c>
      <c r="T660" s="21">
        <v>1.6</v>
      </c>
      <c r="U660" s="22">
        <f t="shared" si="266"/>
        <v>2.4000000000000004</v>
      </c>
      <c r="V660" s="23">
        <v>0</v>
      </c>
      <c r="W660" s="22">
        <f t="shared" si="267"/>
        <v>2.4000000000000004</v>
      </c>
      <c r="X660" s="24">
        <f t="shared" si="268"/>
        <v>4.92</v>
      </c>
      <c r="Y660" s="24">
        <f t="shared" si="268"/>
        <v>5.2480000000000002</v>
      </c>
      <c r="Z660" s="24">
        <f t="shared" si="260"/>
        <v>25.820159999999998</v>
      </c>
    </row>
    <row r="661" spans="1:26" x14ac:dyDescent="0.25">
      <c r="A661" s="19">
        <f t="shared" si="270"/>
        <v>659</v>
      </c>
      <c r="B661" s="19" t="s">
        <v>42</v>
      </c>
      <c r="C661" s="20" t="s">
        <v>25</v>
      </c>
      <c r="D661" s="19" t="s">
        <v>244</v>
      </c>
      <c r="E661" s="19" t="s">
        <v>203</v>
      </c>
      <c r="F661" s="19" t="s">
        <v>246</v>
      </c>
      <c r="G661" s="19" t="s">
        <v>187</v>
      </c>
      <c r="H661" s="19" t="s">
        <v>188</v>
      </c>
      <c r="I661" s="19" t="str">
        <f t="shared" si="269"/>
        <v>Unpaid North</v>
      </c>
      <c r="J661" s="19" t="str">
        <f t="shared" si="261"/>
        <v>UN</v>
      </c>
      <c r="K661" s="19" t="s">
        <v>3</v>
      </c>
      <c r="L661" s="19" t="s">
        <v>9</v>
      </c>
      <c r="M661" s="19" t="str">
        <f t="shared" si="263"/>
        <v>Kiosk Medium</v>
      </c>
      <c r="N661" s="19" t="str">
        <f t="shared" si="262"/>
        <v>KM</v>
      </c>
      <c r="O661" s="19" t="s">
        <v>192</v>
      </c>
      <c r="P661" s="19" t="s">
        <v>193</v>
      </c>
      <c r="Q661" s="20" t="str">
        <f t="shared" si="264"/>
        <v>L7-GU-CC-UN-KM-1A+B</v>
      </c>
      <c r="R661" s="20" t="str">
        <f t="shared" si="265"/>
        <v>UN-KM-1A+B</v>
      </c>
      <c r="S661" s="21">
        <v>1.5</v>
      </c>
      <c r="T661" s="21">
        <f>1.6*2</f>
        <v>3.2</v>
      </c>
      <c r="U661" s="22">
        <f t="shared" si="266"/>
        <v>4.8000000000000007</v>
      </c>
      <c r="V661" s="23">
        <v>0</v>
      </c>
      <c r="W661" s="22">
        <f t="shared" si="267"/>
        <v>4.8000000000000007</v>
      </c>
      <c r="X661" s="24">
        <f t="shared" si="268"/>
        <v>4.92</v>
      </c>
      <c r="Y661" s="24">
        <f t="shared" si="268"/>
        <v>10.496</v>
      </c>
      <c r="Z661" s="24">
        <f t="shared" si="260"/>
        <v>51.640319999999996</v>
      </c>
    </row>
    <row r="662" spans="1:26" x14ac:dyDescent="0.25">
      <c r="A662" s="25">
        <f t="shared" si="270"/>
        <v>660</v>
      </c>
      <c r="B662" s="25" t="s">
        <v>42</v>
      </c>
      <c r="C662" s="4" t="s">
        <v>25</v>
      </c>
      <c r="D662" s="25" t="s">
        <v>244</v>
      </c>
      <c r="E662" s="25" t="s">
        <v>203</v>
      </c>
      <c r="F662" s="25" t="s">
        <v>246</v>
      </c>
      <c r="G662" s="25" t="s">
        <v>204</v>
      </c>
      <c r="H662" s="25" t="s">
        <v>197</v>
      </c>
      <c r="I662" s="25" t="str">
        <f t="shared" si="269"/>
        <v>Paid Middle</v>
      </c>
      <c r="J662" s="25" t="str">
        <f t="shared" si="261"/>
        <v>PM</v>
      </c>
      <c r="K662" s="25" t="s">
        <v>3</v>
      </c>
      <c r="L662" s="25" t="s">
        <v>8</v>
      </c>
      <c r="M662" s="25" t="str">
        <f t="shared" si="263"/>
        <v>Kiosk Large</v>
      </c>
      <c r="N662" s="25" t="str">
        <f t="shared" si="262"/>
        <v>KL</v>
      </c>
      <c r="O662" s="25" t="s">
        <v>189</v>
      </c>
      <c r="P662" s="25" t="s">
        <v>190</v>
      </c>
      <c r="Q662" s="4" t="str">
        <f t="shared" si="264"/>
        <v>L7-GU-CC-PM-KL-1A</v>
      </c>
      <c r="R662" s="4" t="str">
        <f t="shared" si="265"/>
        <v>PM-KL-1A</v>
      </c>
      <c r="S662" s="26">
        <v>2.5</v>
      </c>
      <c r="T662" s="26">
        <v>3.72</v>
      </c>
      <c r="U662" s="27">
        <f t="shared" si="266"/>
        <v>9.3000000000000007</v>
      </c>
      <c r="V662" s="28">
        <v>0</v>
      </c>
      <c r="W662" s="27">
        <f t="shared" si="267"/>
        <v>9.3000000000000007</v>
      </c>
      <c r="X662" s="29">
        <f t="shared" si="268"/>
        <v>8.1999999999999993</v>
      </c>
      <c r="Y662" s="29">
        <f t="shared" si="268"/>
        <v>12.201599999999999</v>
      </c>
      <c r="Z662" s="29">
        <f t="shared" si="260"/>
        <v>100.05311999999999</v>
      </c>
    </row>
    <row r="663" spans="1:26" x14ac:dyDescent="0.25">
      <c r="A663" s="25">
        <f t="shared" si="270"/>
        <v>661</v>
      </c>
      <c r="B663" s="25" t="s">
        <v>42</v>
      </c>
      <c r="C663" s="4" t="s">
        <v>25</v>
      </c>
      <c r="D663" s="25" t="s">
        <v>244</v>
      </c>
      <c r="E663" s="25" t="s">
        <v>203</v>
      </c>
      <c r="F663" s="25" t="s">
        <v>246</v>
      </c>
      <c r="G663" s="25" t="s">
        <v>204</v>
      </c>
      <c r="H663" s="25" t="s">
        <v>197</v>
      </c>
      <c r="I663" s="25" t="str">
        <f t="shared" si="269"/>
        <v>Paid Middle</v>
      </c>
      <c r="J663" s="25" t="str">
        <f t="shared" si="261"/>
        <v>PM</v>
      </c>
      <c r="K663" s="25" t="s">
        <v>3</v>
      </c>
      <c r="L663" s="25" t="s">
        <v>8</v>
      </c>
      <c r="M663" s="25" t="str">
        <f t="shared" si="263"/>
        <v>Kiosk Large</v>
      </c>
      <c r="N663" s="25" t="str">
        <f t="shared" si="262"/>
        <v>KL</v>
      </c>
      <c r="O663" s="25" t="s">
        <v>189</v>
      </c>
      <c r="P663" s="25" t="s">
        <v>191</v>
      </c>
      <c r="Q663" s="4" t="str">
        <f t="shared" si="264"/>
        <v>L7-GU-CC-PM-KL-1B</v>
      </c>
      <c r="R663" s="4" t="str">
        <f t="shared" si="265"/>
        <v>PM-KL-1B</v>
      </c>
      <c r="S663" s="26">
        <v>2.5</v>
      </c>
      <c r="T663" s="26">
        <v>3.72</v>
      </c>
      <c r="U663" s="27">
        <f t="shared" si="266"/>
        <v>9.3000000000000007</v>
      </c>
      <c r="V663" s="28">
        <v>0</v>
      </c>
      <c r="W663" s="27">
        <f t="shared" si="267"/>
        <v>9.3000000000000007</v>
      </c>
      <c r="X663" s="29">
        <f t="shared" si="268"/>
        <v>8.1999999999999993</v>
      </c>
      <c r="Y663" s="29">
        <f t="shared" si="268"/>
        <v>12.201599999999999</v>
      </c>
      <c r="Z663" s="29">
        <f t="shared" si="260"/>
        <v>100.05311999999999</v>
      </c>
    </row>
    <row r="664" spans="1:26" x14ac:dyDescent="0.25">
      <c r="A664" s="25">
        <f t="shared" si="270"/>
        <v>662</v>
      </c>
      <c r="B664" s="25" t="s">
        <v>42</v>
      </c>
      <c r="C664" s="4" t="s">
        <v>25</v>
      </c>
      <c r="D664" s="25" t="s">
        <v>244</v>
      </c>
      <c r="E664" s="25" t="s">
        <v>203</v>
      </c>
      <c r="F664" s="25" t="s">
        <v>246</v>
      </c>
      <c r="G664" s="25" t="s">
        <v>204</v>
      </c>
      <c r="H664" s="25" t="s">
        <v>197</v>
      </c>
      <c r="I664" s="25" t="str">
        <f t="shared" si="269"/>
        <v>Paid Middle</v>
      </c>
      <c r="J664" s="25" t="str">
        <f t="shared" si="261"/>
        <v>PM</v>
      </c>
      <c r="K664" s="25" t="s">
        <v>3</v>
      </c>
      <c r="L664" s="25" t="s">
        <v>8</v>
      </c>
      <c r="M664" s="25" t="str">
        <f t="shared" si="263"/>
        <v>Kiosk Large</v>
      </c>
      <c r="N664" s="25" t="str">
        <f t="shared" si="262"/>
        <v>KL</v>
      </c>
      <c r="O664" s="25" t="s">
        <v>192</v>
      </c>
      <c r="P664" s="25" t="s">
        <v>193</v>
      </c>
      <c r="Q664" s="4" t="str">
        <f t="shared" si="264"/>
        <v>L7-GU-CC-PM-KL-1A+B</v>
      </c>
      <c r="R664" s="4" t="str">
        <f t="shared" si="265"/>
        <v>PM-KL-1A+B</v>
      </c>
      <c r="S664" s="26">
        <v>2.5</v>
      </c>
      <c r="T664" s="26">
        <f>3.72*2</f>
        <v>7.44</v>
      </c>
      <c r="U664" s="27">
        <f t="shared" si="266"/>
        <v>18.600000000000001</v>
      </c>
      <c r="V664" s="28">
        <v>0</v>
      </c>
      <c r="W664" s="27">
        <f t="shared" si="267"/>
        <v>18.600000000000001</v>
      </c>
      <c r="X664" s="29">
        <f t="shared" si="268"/>
        <v>8.1999999999999993</v>
      </c>
      <c r="Y664" s="29">
        <f t="shared" si="268"/>
        <v>24.403199999999998</v>
      </c>
      <c r="Z664" s="29">
        <f t="shared" si="260"/>
        <v>200.10623999999999</v>
      </c>
    </row>
    <row r="665" spans="1:26" x14ac:dyDescent="0.25">
      <c r="A665" s="25">
        <f t="shared" si="270"/>
        <v>663</v>
      </c>
      <c r="B665" s="25" t="s">
        <v>42</v>
      </c>
      <c r="C665" s="4" t="s">
        <v>25</v>
      </c>
      <c r="D665" s="25" t="s">
        <v>244</v>
      </c>
      <c r="E665" s="25" t="s">
        <v>203</v>
      </c>
      <c r="F665" s="25" t="s">
        <v>246</v>
      </c>
      <c r="G665" s="25" t="s">
        <v>204</v>
      </c>
      <c r="H665" s="25" t="s">
        <v>197</v>
      </c>
      <c r="I665" s="25" t="str">
        <f t="shared" si="269"/>
        <v>Paid Middle</v>
      </c>
      <c r="J665" s="25" t="str">
        <f t="shared" si="261"/>
        <v>PM</v>
      </c>
      <c r="K665" s="25" t="s">
        <v>3</v>
      </c>
      <c r="L665" s="25" t="s">
        <v>8</v>
      </c>
      <c r="M665" s="25" t="str">
        <f t="shared" si="263"/>
        <v>Kiosk Large</v>
      </c>
      <c r="N665" s="25" t="str">
        <f t="shared" si="262"/>
        <v>KL</v>
      </c>
      <c r="O665" s="25" t="s">
        <v>189</v>
      </c>
      <c r="P665" s="25">
        <v>2</v>
      </c>
      <c r="Q665" s="4" t="str">
        <f t="shared" si="264"/>
        <v>L7-GU-CC-PM-KL-2</v>
      </c>
      <c r="R665" s="4" t="str">
        <f t="shared" si="265"/>
        <v>PM-KL-2</v>
      </c>
      <c r="S665" s="26">
        <v>2</v>
      </c>
      <c r="T665" s="26">
        <v>3</v>
      </c>
      <c r="U665" s="27">
        <f t="shared" si="266"/>
        <v>6</v>
      </c>
      <c r="V665" s="28">
        <v>0</v>
      </c>
      <c r="W665" s="27">
        <f t="shared" si="267"/>
        <v>6</v>
      </c>
      <c r="X665" s="29">
        <f t="shared" si="268"/>
        <v>6.56</v>
      </c>
      <c r="Y665" s="29">
        <f t="shared" si="268"/>
        <v>9.84</v>
      </c>
      <c r="Z665" s="29">
        <f t="shared" si="260"/>
        <v>64.550399999999996</v>
      </c>
    </row>
    <row r="666" spans="1:26" x14ac:dyDescent="0.25">
      <c r="A666" s="25">
        <f t="shared" si="270"/>
        <v>664</v>
      </c>
      <c r="B666" s="25" t="s">
        <v>42</v>
      </c>
      <c r="C666" s="4" t="s">
        <v>25</v>
      </c>
      <c r="D666" s="25" t="s">
        <v>244</v>
      </c>
      <c r="E666" s="25" t="s">
        <v>203</v>
      </c>
      <c r="F666" s="25" t="s">
        <v>246</v>
      </c>
      <c r="G666" s="25" t="s">
        <v>204</v>
      </c>
      <c r="H666" s="25" t="s">
        <v>197</v>
      </c>
      <c r="I666" s="25" t="str">
        <f t="shared" si="269"/>
        <v>Paid Middle</v>
      </c>
      <c r="J666" s="25" t="str">
        <f t="shared" si="261"/>
        <v>PM</v>
      </c>
      <c r="K666" s="25" t="s">
        <v>3</v>
      </c>
      <c r="L666" s="25" t="s">
        <v>8</v>
      </c>
      <c r="M666" s="25" t="str">
        <f t="shared" si="263"/>
        <v>Kiosk Large</v>
      </c>
      <c r="N666" s="25" t="str">
        <f t="shared" si="262"/>
        <v>KL</v>
      </c>
      <c r="O666" s="25" t="s">
        <v>189</v>
      </c>
      <c r="P666" s="25">
        <v>3</v>
      </c>
      <c r="Q666" s="4" t="str">
        <f t="shared" si="264"/>
        <v>L7-GU-CC-PM-KL-3</v>
      </c>
      <c r="R666" s="4" t="str">
        <f t="shared" si="265"/>
        <v>PM-KL-3</v>
      </c>
      <c r="S666" s="26">
        <v>2</v>
      </c>
      <c r="T666" s="26">
        <v>3</v>
      </c>
      <c r="U666" s="27">
        <f t="shared" si="266"/>
        <v>6</v>
      </c>
      <c r="V666" s="28">
        <v>0</v>
      </c>
      <c r="W666" s="27">
        <f t="shared" si="267"/>
        <v>6</v>
      </c>
      <c r="X666" s="29">
        <f t="shared" si="268"/>
        <v>6.56</v>
      </c>
      <c r="Y666" s="29">
        <f t="shared" si="268"/>
        <v>9.84</v>
      </c>
      <c r="Z666" s="29">
        <f t="shared" si="260"/>
        <v>64.550399999999996</v>
      </c>
    </row>
    <row r="667" spans="1:26" x14ac:dyDescent="0.25">
      <c r="A667" s="25">
        <f t="shared" si="270"/>
        <v>665</v>
      </c>
      <c r="B667" s="25" t="s">
        <v>42</v>
      </c>
      <c r="C667" s="4" t="s">
        <v>25</v>
      </c>
      <c r="D667" s="25" t="s">
        <v>244</v>
      </c>
      <c r="E667" s="25" t="s">
        <v>203</v>
      </c>
      <c r="F667" s="25" t="s">
        <v>246</v>
      </c>
      <c r="G667" s="25" t="s">
        <v>204</v>
      </c>
      <c r="H667" s="25" t="s">
        <v>197</v>
      </c>
      <c r="I667" s="25" t="str">
        <f>G667&amp;" "&amp;H667</f>
        <v>Paid Middle</v>
      </c>
      <c r="J667" s="25" t="str">
        <f t="shared" si="261"/>
        <v>PM</v>
      </c>
      <c r="K667" s="25" t="s">
        <v>3</v>
      </c>
      <c r="L667" s="25" t="s">
        <v>9</v>
      </c>
      <c r="M667" s="25" t="str">
        <f t="shared" si="263"/>
        <v>Kiosk Medium</v>
      </c>
      <c r="N667" s="25" t="str">
        <f t="shared" si="262"/>
        <v>KM</v>
      </c>
      <c r="O667" s="25" t="s">
        <v>189</v>
      </c>
      <c r="P667" s="25" t="s">
        <v>190</v>
      </c>
      <c r="Q667" s="4" t="str">
        <f t="shared" si="264"/>
        <v>L7-GU-CC-PM-KM-1A</v>
      </c>
      <c r="R667" s="4" t="str">
        <f t="shared" si="265"/>
        <v>PM-KM-1A</v>
      </c>
      <c r="S667" s="26">
        <v>2.5</v>
      </c>
      <c r="T667" s="26">
        <v>1.86</v>
      </c>
      <c r="U667" s="27">
        <f t="shared" si="266"/>
        <v>4.6500000000000004</v>
      </c>
      <c r="V667" s="28">
        <v>0</v>
      </c>
      <c r="W667" s="27">
        <f t="shared" si="267"/>
        <v>4.6500000000000004</v>
      </c>
      <c r="X667" s="29">
        <f t="shared" si="268"/>
        <v>8.1999999999999993</v>
      </c>
      <c r="Y667" s="29">
        <f t="shared" si="268"/>
        <v>6.1007999999999996</v>
      </c>
      <c r="Z667" s="29">
        <f>W667*Z$1</f>
        <v>50.026559999999996</v>
      </c>
    </row>
    <row r="668" spans="1:26" x14ac:dyDescent="0.25">
      <c r="A668" s="25">
        <f t="shared" si="270"/>
        <v>666</v>
      </c>
      <c r="B668" s="25" t="s">
        <v>42</v>
      </c>
      <c r="C668" s="4" t="s">
        <v>25</v>
      </c>
      <c r="D668" s="25" t="s">
        <v>244</v>
      </c>
      <c r="E668" s="25" t="s">
        <v>203</v>
      </c>
      <c r="F668" s="25" t="s">
        <v>246</v>
      </c>
      <c r="G668" s="25" t="s">
        <v>204</v>
      </c>
      <c r="H668" s="25" t="s">
        <v>197</v>
      </c>
      <c r="I668" s="25" t="str">
        <f>G668&amp;" "&amp;H668</f>
        <v>Paid Middle</v>
      </c>
      <c r="J668" s="25" t="str">
        <f t="shared" si="261"/>
        <v>PM</v>
      </c>
      <c r="K668" s="25" t="s">
        <v>3</v>
      </c>
      <c r="L668" s="25" t="s">
        <v>9</v>
      </c>
      <c r="M668" s="25" t="str">
        <f t="shared" si="263"/>
        <v>Kiosk Medium</v>
      </c>
      <c r="N668" s="25" t="str">
        <f t="shared" si="262"/>
        <v>KM</v>
      </c>
      <c r="O668" s="25" t="s">
        <v>189</v>
      </c>
      <c r="P668" s="25" t="s">
        <v>191</v>
      </c>
      <c r="Q668" s="4" t="str">
        <f t="shared" si="264"/>
        <v>L7-GU-CC-PM-KM-1B</v>
      </c>
      <c r="R668" s="4" t="str">
        <f t="shared" si="265"/>
        <v>PM-KM-1B</v>
      </c>
      <c r="S668" s="26">
        <v>2.5</v>
      </c>
      <c r="T668" s="26">
        <v>1.86</v>
      </c>
      <c r="U668" s="27">
        <f t="shared" si="266"/>
        <v>4.6500000000000004</v>
      </c>
      <c r="V668" s="28">
        <v>0</v>
      </c>
      <c r="W668" s="27">
        <f t="shared" si="267"/>
        <v>4.6500000000000004</v>
      </c>
      <c r="X668" s="29">
        <f t="shared" si="268"/>
        <v>8.1999999999999993</v>
      </c>
      <c r="Y668" s="29">
        <f t="shared" si="268"/>
        <v>6.1007999999999996</v>
      </c>
      <c r="Z668" s="29">
        <f>W668*Z$1</f>
        <v>50.026559999999996</v>
      </c>
    </row>
    <row r="669" spans="1:26" x14ac:dyDescent="0.25">
      <c r="A669" s="25">
        <f t="shared" si="270"/>
        <v>667</v>
      </c>
      <c r="B669" s="25" t="s">
        <v>42</v>
      </c>
      <c r="C669" s="4" t="s">
        <v>25</v>
      </c>
      <c r="D669" s="25" t="s">
        <v>244</v>
      </c>
      <c r="E669" s="25" t="s">
        <v>203</v>
      </c>
      <c r="F669" s="25" t="s">
        <v>246</v>
      </c>
      <c r="G669" s="25" t="s">
        <v>204</v>
      </c>
      <c r="H669" s="25" t="s">
        <v>197</v>
      </c>
      <c r="I669" s="25" t="str">
        <f>G669&amp;" "&amp;H669</f>
        <v>Paid Middle</v>
      </c>
      <c r="J669" s="25" t="str">
        <f t="shared" si="261"/>
        <v>PM</v>
      </c>
      <c r="K669" s="25" t="s">
        <v>3</v>
      </c>
      <c r="L669" s="25" t="s">
        <v>9</v>
      </c>
      <c r="M669" s="25" t="str">
        <f t="shared" si="263"/>
        <v>Kiosk Medium</v>
      </c>
      <c r="N669" s="25" t="str">
        <f t="shared" si="262"/>
        <v>KM</v>
      </c>
      <c r="O669" s="25" t="s">
        <v>189</v>
      </c>
      <c r="P669" s="25" t="s">
        <v>194</v>
      </c>
      <c r="Q669" s="4" t="str">
        <f t="shared" si="264"/>
        <v>L7-GU-CC-PM-KM-1C</v>
      </c>
      <c r="R669" s="4" t="str">
        <f t="shared" si="265"/>
        <v>PM-KM-1C</v>
      </c>
      <c r="S669" s="26">
        <v>2.5</v>
      </c>
      <c r="T669" s="26">
        <v>1.86</v>
      </c>
      <c r="U669" s="27">
        <f t="shared" si="266"/>
        <v>4.6500000000000004</v>
      </c>
      <c r="V669" s="28">
        <v>0</v>
      </c>
      <c r="W669" s="27">
        <f t="shared" si="267"/>
        <v>4.6500000000000004</v>
      </c>
      <c r="X669" s="29">
        <f t="shared" si="268"/>
        <v>8.1999999999999993</v>
      </c>
      <c r="Y669" s="29">
        <f t="shared" si="268"/>
        <v>6.1007999999999996</v>
      </c>
      <c r="Z669" s="29">
        <f>W669*Z$1</f>
        <v>50.026559999999996</v>
      </c>
    </row>
    <row r="670" spans="1:26" x14ac:dyDescent="0.25">
      <c r="A670" s="25">
        <f t="shared" si="270"/>
        <v>668</v>
      </c>
      <c r="B670" s="25" t="s">
        <v>42</v>
      </c>
      <c r="C670" s="4" t="s">
        <v>25</v>
      </c>
      <c r="D670" s="25" t="s">
        <v>244</v>
      </c>
      <c r="E670" s="25" t="s">
        <v>203</v>
      </c>
      <c r="F670" s="25" t="s">
        <v>246</v>
      </c>
      <c r="G670" s="25" t="s">
        <v>204</v>
      </c>
      <c r="H670" s="25" t="s">
        <v>197</v>
      </c>
      <c r="I670" s="25" t="str">
        <f>G670&amp;" "&amp;H670</f>
        <v>Paid Middle</v>
      </c>
      <c r="J670" s="25" t="str">
        <f t="shared" si="261"/>
        <v>PM</v>
      </c>
      <c r="K670" s="25" t="s">
        <v>3</v>
      </c>
      <c r="L670" s="25" t="s">
        <v>9</v>
      </c>
      <c r="M670" s="25" t="str">
        <f t="shared" si="263"/>
        <v>Kiosk Medium</v>
      </c>
      <c r="N670" s="25" t="str">
        <f t="shared" si="262"/>
        <v>KM</v>
      </c>
      <c r="O670" s="25" t="s">
        <v>189</v>
      </c>
      <c r="P670" s="25" t="s">
        <v>195</v>
      </c>
      <c r="Q670" s="4" t="str">
        <f t="shared" si="264"/>
        <v>L7-GU-CC-PM-KM-1D</v>
      </c>
      <c r="R670" s="4" t="str">
        <f t="shared" si="265"/>
        <v>PM-KM-1D</v>
      </c>
      <c r="S670" s="26">
        <v>2.5</v>
      </c>
      <c r="T670" s="26">
        <v>1.86</v>
      </c>
      <c r="U670" s="27">
        <f t="shared" si="266"/>
        <v>4.6500000000000004</v>
      </c>
      <c r="V670" s="28">
        <v>0</v>
      </c>
      <c r="W670" s="27">
        <f t="shared" si="267"/>
        <v>4.6500000000000004</v>
      </c>
      <c r="X670" s="29">
        <f t="shared" si="268"/>
        <v>8.1999999999999993</v>
      </c>
      <c r="Y670" s="29">
        <f t="shared" si="268"/>
        <v>6.1007999999999996</v>
      </c>
      <c r="Z670" s="29">
        <f>W670*Z$1</f>
        <v>50.026559999999996</v>
      </c>
    </row>
    <row r="671" spans="1:26" x14ac:dyDescent="0.25">
      <c r="A671" s="25">
        <f t="shared" si="270"/>
        <v>669</v>
      </c>
      <c r="B671" s="25" t="s">
        <v>42</v>
      </c>
      <c r="C671" s="4" t="s">
        <v>25</v>
      </c>
      <c r="D671" s="25" t="s">
        <v>244</v>
      </c>
      <c r="E671" s="25" t="s">
        <v>203</v>
      </c>
      <c r="F671" s="25" t="s">
        <v>246</v>
      </c>
      <c r="G671" s="25" t="s">
        <v>204</v>
      </c>
      <c r="H671" s="25" t="s">
        <v>197</v>
      </c>
      <c r="I671" s="25" t="str">
        <f>G671&amp;" "&amp;H671</f>
        <v>Paid Middle</v>
      </c>
      <c r="J671" s="25" t="str">
        <f t="shared" si="261"/>
        <v>PM</v>
      </c>
      <c r="K671" s="25" t="s">
        <v>3</v>
      </c>
      <c r="L671" s="25" t="s">
        <v>8</v>
      </c>
      <c r="M671" s="25" t="str">
        <f t="shared" si="263"/>
        <v>Kiosk Large</v>
      </c>
      <c r="N671" s="25" t="str">
        <f t="shared" si="262"/>
        <v>KL</v>
      </c>
      <c r="O671" s="25" t="s">
        <v>189</v>
      </c>
      <c r="P671" s="25" t="s">
        <v>196</v>
      </c>
      <c r="Q671" s="4" t="str">
        <f t="shared" si="264"/>
        <v>L7-GU-CC-PM-KL-1AtoD</v>
      </c>
      <c r="R671" s="4" t="str">
        <f t="shared" si="265"/>
        <v>PM-KL-1AtoD</v>
      </c>
      <c r="S671" s="26">
        <v>2.5</v>
      </c>
      <c r="T671" s="26">
        <f>1.86*4</f>
        <v>7.44</v>
      </c>
      <c r="U671" s="27">
        <f t="shared" si="266"/>
        <v>18.600000000000001</v>
      </c>
      <c r="V671" s="28">
        <v>0</v>
      </c>
      <c r="W671" s="27">
        <f t="shared" si="267"/>
        <v>18.600000000000001</v>
      </c>
      <c r="X671" s="29">
        <f t="shared" si="268"/>
        <v>8.1999999999999993</v>
      </c>
      <c r="Y671" s="29">
        <f t="shared" si="268"/>
        <v>24.403199999999998</v>
      </c>
      <c r="Z671" s="29">
        <f>W671*Z$1</f>
        <v>200.10623999999999</v>
      </c>
    </row>
    <row r="672" spans="1:26" x14ac:dyDescent="0.25">
      <c r="A672" s="25">
        <f t="shared" si="270"/>
        <v>670</v>
      </c>
      <c r="B672" s="25" t="s">
        <v>42</v>
      </c>
      <c r="C672" s="4" t="s">
        <v>25</v>
      </c>
      <c r="D672" s="25" t="s">
        <v>244</v>
      </c>
      <c r="E672" s="25" t="s">
        <v>203</v>
      </c>
      <c r="F672" s="25" t="s">
        <v>246</v>
      </c>
      <c r="G672" s="25" t="s">
        <v>204</v>
      </c>
      <c r="H672" s="25" t="s">
        <v>197</v>
      </c>
      <c r="I672" s="25" t="str">
        <f t="shared" si="269"/>
        <v>Paid Middle</v>
      </c>
      <c r="J672" s="25" t="str">
        <f t="shared" si="261"/>
        <v>PM</v>
      </c>
      <c r="K672" s="25" t="s">
        <v>3</v>
      </c>
      <c r="L672" s="25" t="s">
        <v>8</v>
      </c>
      <c r="M672" s="25" t="str">
        <f t="shared" si="263"/>
        <v>Kiosk Large</v>
      </c>
      <c r="N672" s="25" t="str">
        <f t="shared" si="262"/>
        <v>KL</v>
      </c>
      <c r="O672" s="25" t="s">
        <v>189</v>
      </c>
      <c r="P672" s="25" t="s">
        <v>209</v>
      </c>
      <c r="Q672" s="4" t="str">
        <f t="shared" si="264"/>
        <v>L7-GU-CC-PM-KL-4A</v>
      </c>
      <c r="R672" s="4" t="str">
        <f t="shared" si="265"/>
        <v>PM-KL-4A</v>
      </c>
      <c r="S672" s="26">
        <v>2.5</v>
      </c>
      <c r="T672" s="26">
        <v>3.72</v>
      </c>
      <c r="U672" s="27">
        <f t="shared" si="266"/>
        <v>9.3000000000000007</v>
      </c>
      <c r="V672" s="28">
        <v>0</v>
      </c>
      <c r="W672" s="27">
        <f t="shared" si="267"/>
        <v>9.3000000000000007</v>
      </c>
      <c r="X672" s="29">
        <f t="shared" si="268"/>
        <v>8.1999999999999993</v>
      </c>
      <c r="Y672" s="29">
        <f t="shared" si="268"/>
        <v>12.201599999999999</v>
      </c>
      <c r="Z672" s="29">
        <f t="shared" si="260"/>
        <v>100.05311999999999</v>
      </c>
    </row>
    <row r="673" spans="1:26" x14ac:dyDescent="0.25">
      <c r="A673" s="25">
        <f t="shared" si="270"/>
        <v>671</v>
      </c>
      <c r="B673" s="25" t="s">
        <v>42</v>
      </c>
      <c r="C673" s="4" t="s">
        <v>25</v>
      </c>
      <c r="D673" s="25" t="s">
        <v>244</v>
      </c>
      <c r="E673" s="25" t="s">
        <v>203</v>
      </c>
      <c r="F673" s="25" t="s">
        <v>246</v>
      </c>
      <c r="G673" s="25" t="s">
        <v>204</v>
      </c>
      <c r="H673" s="25" t="s">
        <v>197</v>
      </c>
      <c r="I673" s="25" t="str">
        <f t="shared" si="269"/>
        <v>Paid Middle</v>
      </c>
      <c r="J673" s="25" t="str">
        <f t="shared" si="261"/>
        <v>PM</v>
      </c>
      <c r="K673" s="25" t="s">
        <v>3</v>
      </c>
      <c r="L673" s="25" t="s">
        <v>8</v>
      </c>
      <c r="M673" s="25" t="str">
        <f t="shared" si="263"/>
        <v>Kiosk Large</v>
      </c>
      <c r="N673" s="25" t="str">
        <f t="shared" si="262"/>
        <v>KL</v>
      </c>
      <c r="O673" s="25" t="s">
        <v>189</v>
      </c>
      <c r="P673" s="25" t="s">
        <v>210</v>
      </c>
      <c r="Q673" s="4" t="str">
        <f t="shared" si="264"/>
        <v>L7-GU-CC-PM-KL-4B</v>
      </c>
      <c r="R673" s="4" t="str">
        <f t="shared" si="265"/>
        <v>PM-KL-4B</v>
      </c>
      <c r="S673" s="26">
        <v>2.5</v>
      </c>
      <c r="T673" s="26">
        <v>3.72</v>
      </c>
      <c r="U673" s="27">
        <f t="shared" si="266"/>
        <v>9.3000000000000007</v>
      </c>
      <c r="V673" s="28">
        <v>0</v>
      </c>
      <c r="W673" s="27">
        <f t="shared" si="267"/>
        <v>9.3000000000000007</v>
      </c>
      <c r="X673" s="29">
        <f t="shared" si="268"/>
        <v>8.1999999999999993</v>
      </c>
      <c r="Y673" s="29">
        <f t="shared" si="268"/>
        <v>12.201599999999999</v>
      </c>
      <c r="Z673" s="29">
        <f t="shared" si="260"/>
        <v>100.05311999999999</v>
      </c>
    </row>
    <row r="674" spans="1:26" x14ac:dyDescent="0.25">
      <c r="A674" s="25">
        <f t="shared" si="270"/>
        <v>672</v>
      </c>
      <c r="B674" s="25" t="s">
        <v>42</v>
      </c>
      <c r="C674" s="4" t="s">
        <v>25</v>
      </c>
      <c r="D674" s="25" t="s">
        <v>244</v>
      </c>
      <c r="E674" s="25" t="s">
        <v>203</v>
      </c>
      <c r="F674" s="25" t="s">
        <v>246</v>
      </c>
      <c r="G674" s="25" t="s">
        <v>204</v>
      </c>
      <c r="H674" s="25" t="s">
        <v>197</v>
      </c>
      <c r="I674" s="25" t="str">
        <f t="shared" si="269"/>
        <v>Paid Middle</v>
      </c>
      <c r="J674" s="25" t="str">
        <f t="shared" si="261"/>
        <v>PM</v>
      </c>
      <c r="K674" s="25" t="s">
        <v>3</v>
      </c>
      <c r="L674" s="25" t="s">
        <v>8</v>
      </c>
      <c r="M674" s="25" t="str">
        <f t="shared" si="263"/>
        <v>Kiosk Large</v>
      </c>
      <c r="N674" s="25" t="str">
        <f t="shared" si="262"/>
        <v>KL</v>
      </c>
      <c r="O674" s="25" t="s">
        <v>192</v>
      </c>
      <c r="P674" s="25" t="s">
        <v>211</v>
      </c>
      <c r="Q674" s="4" t="str">
        <f t="shared" si="264"/>
        <v>L7-GU-CC-PM-KL-4A+B</v>
      </c>
      <c r="R674" s="4" t="str">
        <f t="shared" si="265"/>
        <v>PM-KL-4A+B</v>
      </c>
      <c r="S674" s="26">
        <v>2.5</v>
      </c>
      <c r="T674" s="26">
        <f>3.72*2</f>
        <v>7.44</v>
      </c>
      <c r="U674" s="27">
        <f t="shared" si="266"/>
        <v>18.600000000000001</v>
      </c>
      <c r="V674" s="28">
        <v>0</v>
      </c>
      <c r="W674" s="27">
        <f t="shared" si="267"/>
        <v>18.600000000000001</v>
      </c>
      <c r="X674" s="29">
        <f t="shared" si="268"/>
        <v>8.1999999999999993</v>
      </c>
      <c r="Y674" s="29">
        <f t="shared" si="268"/>
        <v>24.403199999999998</v>
      </c>
      <c r="Z674" s="29">
        <f t="shared" si="260"/>
        <v>200.10623999999999</v>
      </c>
    </row>
    <row r="675" spans="1:26" x14ac:dyDescent="0.25">
      <c r="A675" s="25">
        <f t="shared" si="270"/>
        <v>673</v>
      </c>
      <c r="B675" s="25" t="s">
        <v>42</v>
      </c>
      <c r="C675" s="4" t="s">
        <v>25</v>
      </c>
      <c r="D675" s="25" t="s">
        <v>244</v>
      </c>
      <c r="E675" s="25" t="s">
        <v>203</v>
      </c>
      <c r="F675" s="25" t="s">
        <v>246</v>
      </c>
      <c r="G675" s="25" t="s">
        <v>204</v>
      </c>
      <c r="H675" s="25" t="s">
        <v>197</v>
      </c>
      <c r="I675" s="25" t="str">
        <f>G675&amp;" "&amp;H675</f>
        <v>Paid Middle</v>
      </c>
      <c r="J675" s="25" t="str">
        <f t="shared" si="261"/>
        <v>PM</v>
      </c>
      <c r="K675" s="25" t="s">
        <v>3</v>
      </c>
      <c r="L675" s="25" t="s">
        <v>8</v>
      </c>
      <c r="M675" s="25" t="str">
        <f>K675&amp;" "&amp;L675</f>
        <v>Kiosk Large</v>
      </c>
      <c r="N675" s="25" t="str">
        <f t="shared" si="262"/>
        <v>KL</v>
      </c>
      <c r="O675" s="25" t="s">
        <v>189</v>
      </c>
      <c r="P675" s="25">
        <v>5</v>
      </c>
      <c r="Q675" s="4" t="str">
        <f>B675&amp;"-"&amp;D675&amp;"-"&amp;F675&amp;"-"&amp;J675&amp;"-"&amp;N675&amp;"-"&amp;P675</f>
        <v>L7-GU-CC-PM-KL-5</v>
      </c>
      <c r="R675" s="4" t="str">
        <f>J675&amp;"-"&amp;N675&amp;"-"&amp;P675</f>
        <v>PM-KL-5</v>
      </c>
      <c r="S675" s="26">
        <v>2</v>
      </c>
      <c r="T675" s="26">
        <v>3</v>
      </c>
      <c r="U675" s="27">
        <f>S675*T675</f>
        <v>6</v>
      </c>
      <c r="V675" s="28">
        <v>0</v>
      </c>
      <c r="W675" s="27">
        <f>U675-V675</f>
        <v>6</v>
      </c>
      <c r="X675" s="29">
        <f>S675*X$1</f>
        <v>6.56</v>
      </c>
      <c r="Y675" s="29">
        <f>T675*Y$1</f>
        <v>9.84</v>
      </c>
      <c r="Z675" s="29">
        <f>W675*Z$1</f>
        <v>64.550399999999996</v>
      </c>
    </row>
    <row r="676" spans="1:26" x14ac:dyDescent="0.25">
      <c r="A676" s="19">
        <f t="shared" si="270"/>
        <v>674</v>
      </c>
      <c r="B676" s="19" t="s">
        <v>42</v>
      </c>
      <c r="C676" s="20" t="s">
        <v>25</v>
      </c>
      <c r="D676" s="19" t="s">
        <v>244</v>
      </c>
      <c r="E676" s="19" t="s">
        <v>203</v>
      </c>
      <c r="F676" s="19" t="s">
        <v>246</v>
      </c>
      <c r="G676" s="19" t="s">
        <v>187</v>
      </c>
      <c r="H676" s="19" t="s">
        <v>198</v>
      </c>
      <c r="I676" s="19" t="str">
        <f t="shared" si="269"/>
        <v>Unpaid South</v>
      </c>
      <c r="J676" s="19" t="str">
        <f t="shared" si="261"/>
        <v>US</v>
      </c>
      <c r="K676" s="19" t="s">
        <v>3</v>
      </c>
      <c r="L676" s="19" t="s">
        <v>8</v>
      </c>
      <c r="M676" s="19" t="str">
        <f t="shared" si="263"/>
        <v>Kiosk Large</v>
      </c>
      <c r="N676" s="19" t="str">
        <f t="shared" si="262"/>
        <v>KL</v>
      </c>
      <c r="O676" s="19" t="s">
        <v>189</v>
      </c>
      <c r="P676" s="19">
        <v>1</v>
      </c>
      <c r="Q676" s="20" t="str">
        <f t="shared" si="264"/>
        <v>L7-GU-CC-US-KL-1</v>
      </c>
      <c r="R676" s="20" t="str">
        <f t="shared" si="265"/>
        <v>US-KL-1</v>
      </c>
      <c r="S676" s="21">
        <v>2</v>
      </c>
      <c r="T676" s="21">
        <v>3</v>
      </c>
      <c r="U676" s="22">
        <f t="shared" si="266"/>
        <v>6</v>
      </c>
      <c r="V676" s="23">
        <v>0</v>
      </c>
      <c r="W676" s="22">
        <f t="shared" si="267"/>
        <v>6</v>
      </c>
      <c r="X676" s="24">
        <f t="shared" si="268"/>
        <v>6.56</v>
      </c>
      <c r="Y676" s="24">
        <f t="shared" si="268"/>
        <v>9.84</v>
      </c>
      <c r="Z676" s="24">
        <f t="shared" si="260"/>
        <v>64.550399999999996</v>
      </c>
    </row>
    <row r="677" spans="1:26" x14ac:dyDescent="0.25">
      <c r="A677" s="19">
        <f t="shared" si="270"/>
        <v>675</v>
      </c>
      <c r="B677" s="19" t="s">
        <v>42</v>
      </c>
      <c r="C677" s="20" t="s">
        <v>25</v>
      </c>
      <c r="D677" s="19" t="s">
        <v>244</v>
      </c>
      <c r="E677" s="19" t="s">
        <v>203</v>
      </c>
      <c r="F677" s="19" t="s">
        <v>246</v>
      </c>
      <c r="G677" s="19" t="s">
        <v>187</v>
      </c>
      <c r="H677" s="19" t="s">
        <v>198</v>
      </c>
      <c r="I677" s="19" t="str">
        <f t="shared" si="269"/>
        <v>Unpaid South</v>
      </c>
      <c r="J677" s="19" t="str">
        <f t="shared" si="261"/>
        <v>US</v>
      </c>
      <c r="K677" s="19" t="s">
        <v>3</v>
      </c>
      <c r="L677" s="19" t="s">
        <v>6</v>
      </c>
      <c r="M677" s="19" t="str">
        <f t="shared" si="263"/>
        <v>Kiosk Small</v>
      </c>
      <c r="N677" s="19" t="str">
        <f t="shared" si="262"/>
        <v>KS</v>
      </c>
      <c r="O677" s="19" t="s">
        <v>189</v>
      </c>
      <c r="P677" s="19" t="s">
        <v>190</v>
      </c>
      <c r="Q677" s="20" t="str">
        <f t="shared" si="264"/>
        <v>L7-GU-CC-US-KS-1A</v>
      </c>
      <c r="R677" s="20" t="str">
        <f t="shared" si="265"/>
        <v>US-KS-1A</v>
      </c>
      <c r="S677" s="21">
        <v>1.5</v>
      </c>
      <c r="T677" s="21">
        <v>1.6</v>
      </c>
      <c r="U677" s="22">
        <f t="shared" si="266"/>
        <v>2.4000000000000004</v>
      </c>
      <c r="V677" s="23">
        <v>0</v>
      </c>
      <c r="W677" s="22">
        <f t="shared" si="267"/>
        <v>2.4000000000000004</v>
      </c>
      <c r="X677" s="24">
        <f t="shared" si="268"/>
        <v>4.92</v>
      </c>
      <c r="Y677" s="24">
        <f t="shared" si="268"/>
        <v>5.2480000000000002</v>
      </c>
      <c r="Z677" s="24">
        <f t="shared" si="260"/>
        <v>25.820159999999998</v>
      </c>
    </row>
    <row r="678" spans="1:26" x14ac:dyDescent="0.25">
      <c r="A678" s="19">
        <f t="shared" si="270"/>
        <v>676</v>
      </c>
      <c r="B678" s="19" t="s">
        <v>42</v>
      </c>
      <c r="C678" s="20" t="s">
        <v>25</v>
      </c>
      <c r="D678" s="19" t="s">
        <v>244</v>
      </c>
      <c r="E678" s="19" t="s">
        <v>203</v>
      </c>
      <c r="F678" s="19" t="s">
        <v>246</v>
      </c>
      <c r="G678" s="19" t="s">
        <v>187</v>
      </c>
      <c r="H678" s="19" t="s">
        <v>198</v>
      </c>
      <c r="I678" s="19" t="str">
        <f t="shared" si="269"/>
        <v>Unpaid South</v>
      </c>
      <c r="J678" s="19" t="str">
        <f t="shared" si="261"/>
        <v>US</v>
      </c>
      <c r="K678" s="19" t="s">
        <v>3</v>
      </c>
      <c r="L678" s="19" t="s">
        <v>6</v>
      </c>
      <c r="M678" s="19" t="str">
        <f t="shared" si="263"/>
        <v>Kiosk Small</v>
      </c>
      <c r="N678" s="19" t="str">
        <f t="shared" si="262"/>
        <v>KS</v>
      </c>
      <c r="O678" s="19" t="s">
        <v>189</v>
      </c>
      <c r="P678" s="19" t="s">
        <v>191</v>
      </c>
      <c r="Q678" s="20" t="str">
        <f t="shared" si="264"/>
        <v>L7-GU-CC-US-KS-1B</v>
      </c>
      <c r="R678" s="20" t="str">
        <f t="shared" si="265"/>
        <v>US-KS-1B</v>
      </c>
      <c r="S678" s="21">
        <v>1.5</v>
      </c>
      <c r="T678" s="21">
        <v>1.6</v>
      </c>
      <c r="U678" s="22">
        <f t="shared" si="266"/>
        <v>2.4000000000000004</v>
      </c>
      <c r="V678" s="23">
        <v>0</v>
      </c>
      <c r="W678" s="22">
        <f t="shared" si="267"/>
        <v>2.4000000000000004</v>
      </c>
      <c r="X678" s="24">
        <f t="shared" si="268"/>
        <v>4.92</v>
      </c>
      <c r="Y678" s="24">
        <f t="shared" si="268"/>
        <v>5.2480000000000002</v>
      </c>
      <c r="Z678" s="24">
        <f t="shared" si="260"/>
        <v>25.820159999999998</v>
      </c>
    </row>
    <row r="679" spans="1:26" x14ac:dyDescent="0.25">
      <c r="A679" s="19">
        <f t="shared" si="270"/>
        <v>677</v>
      </c>
      <c r="B679" s="19" t="s">
        <v>42</v>
      </c>
      <c r="C679" s="20" t="s">
        <v>25</v>
      </c>
      <c r="D679" s="19" t="s">
        <v>244</v>
      </c>
      <c r="E679" s="19" t="s">
        <v>203</v>
      </c>
      <c r="F679" s="19" t="s">
        <v>246</v>
      </c>
      <c r="G679" s="19" t="s">
        <v>187</v>
      </c>
      <c r="H679" s="19" t="s">
        <v>198</v>
      </c>
      <c r="I679" s="19" t="str">
        <f t="shared" si="269"/>
        <v>Unpaid South</v>
      </c>
      <c r="J679" s="19" t="str">
        <f t="shared" si="261"/>
        <v>US</v>
      </c>
      <c r="K679" s="19" t="s">
        <v>3</v>
      </c>
      <c r="L679" s="19" t="s">
        <v>9</v>
      </c>
      <c r="M679" s="19" t="str">
        <f t="shared" si="263"/>
        <v>Kiosk Medium</v>
      </c>
      <c r="N679" s="19" t="str">
        <f t="shared" si="262"/>
        <v>KM</v>
      </c>
      <c r="O679" s="19" t="s">
        <v>192</v>
      </c>
      <c r="P679" s="19" t="s">
        <v>193</v>
      </c>
      <c r="Q679" s="20" t="str">
        <f t="shared" si="264"/>
        <v>L7-GU-CC-US-KM-1A+B</v>
      </c>
      <c r="R679" s="20" t="str">
        <f t="shared" si="265"/>
        <v>US-KM-1A+B</v>
      </c>
      <c r="S679" s="21">
        <v>1.5</v>
      </c>
      <c r="T679" s="21">
        <f>1.6*2</f>
        <v>3.2</v>
      </c>
      <c r="U679" s="22">
        <f t="shared" si="266"/>
        <v>4.8000000000000007</v>
      </c>
      <c r="V679" s="23">
        <v>0</v>
      </c>
      <c r="W679" s="22">
        <f t="shared" si="267"/>
        <v>4.8000000000000007</v>
      </c>
      <c r="X679" s="24">
        <f t="shared" ref="X679:Y679" si="271">S679*X$1</f>
        <v>4.92</v>
      </c>
      <c r="Y679" s="24">
        <f t="shared" si="271"/>
        <v>10.496</v>
      </c>
      <c r="Z679" s="24">
        <f t="shared" si="260"/>
        <v>51.640319999999996</v>
      </c>
    </row>
  </sheetData>
  <sheetProtection algorithmName="SHA-512" hashValue="+8f1QoxWVW2xT6nDbw6ruFxtqiT5pqygxPVIwTXx3qMwu7JouCQ1UF6JNvsHxs8Zfg6wh3QOqXs+MYwTbc9a7A==" saltValue="1MvhRvJ71CTqgotWYyeRCg==" spinCount="100000" sheet="1" objects="1" scenarios="1"/>
  <phoneticPr fontId="12" type="noConversion"/>
  <pageMargins left="0.7" right="0.7" top="0.75" bottom="0.75" header="0.3" footer="0.3"/>
  <pageSetup orientation="portrait" r:id="rId1"/>
  <ignoredErrors>
    <ignoredError sqref="U383 U5:U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35"/>
  <sheetViews>
    <sheetView showGridLines="0" zoomScale="75" zoomScaleNormal="75" workbookViewId="0">
      <pane xSplit="4" ySplit="2" topLeftCell="E3" activePane="bottomRight" state="frozen"/>
      <selection activeCell="C4" sqref="C4"/>
      <selection pane="topRight" activeCell="C4" sqref="C4"/>
      <selection pane="bottomLeft" activeCell="C4" sqref="C4"/>
      <selection pane="bottomRight" activeCell="E3" sqref="E3"/>
    </sheetView>
  </sheetViews>
  <sheetFormatPr defaultRowHeight="15" x14ac:dyDescent="0.25"/>
  <cols>
    <col min="1" max="1" width="8" style="1" bestFit="1" customWidth="1"/>
    <col min="2" max="2" width="18.42578125" bestFit="1" customWidth="1"/>
    <col min="3" max="4" width="9.42578125" style="1" bestFit="1" customWidth="1"/>
    <col min="5" max="5" width="14.85546875" bestFit="1" customWidth="1"/>
    <col min="6" max="7" width="11.5703125" style="2" bestFit="1" customWidth="1"/>
    <col min="9" max="9" width="8" style="1" bestFit="1" customWidth="1"/>
    <col min="10" max="10" width="9.42578125" style="1" bestFit="1" customWidth="1"/>
    <col min="11" max="11" width="6.5703125" style="1" bestFit="1" customWidth="1"/>
  </cols>
  <sheetData>
    <row r="1" spans="1:11" ht="18.75" x14ac:dyDescent="0.3">
      <c r="A1" s="6" t="s">
        <v>63</v>
      </c>
    </row>
    <row r="2" spans="1:11" s="3" customFormat="1" ht="30" x14ac:dyDescent="0.25">
      <c r="A2" s="44" t="s">
        <v>0</v>
      </c>
      <c r="B2" s="45" t="s">
        <v>46</v>
      </c>
      <c r="C2" s="44" t="s">
        <v>7</v>
      </c>
      <c r="D2" s="44" t="s">
        <v>65</v>
      </c>
      <c r="E2" s="45" t="s">
        <v>16</v>
      </c>
      <c r="F2" s="46" t="s">
        <v>168</v>
      </c>
      <c r="G2" s="46" t="s">
        <v>169</v>
      </c>
      <c r="I2" s="47" t="s">
        <v>40</v>
      </c>
      <c r="J2" s="47" t="s">
        <v>5</v>
      </c>
      <c r="K2" s="47" t="s">
        <v>10</v>
      </c>
    </row>
    <row r="3" spans="1:11" x14ac:dyDescent="0.25">
      <c r="A3" s="1">
        <v>1</v>
      </c>
      <c r="B3" t="s">
        <v>45</v>
      </c>
      <c r="C3" s="1" t="s">
        <v>43</v>
      </c>
      <c r="D3" s="1" t="s">
        <v>66</v>
      </c>
      <c r="E3" t="s">
        <v>60</v>
      </c>
      <c r="F3" s="2">
        <v>56351</v>
      </c>
      <c r="G3" s="2">
        <v>89770</v>
      </c>
      <c r="I3" s="1" t="s">
        <v>3</v>
      </c>
      <c r="J3" s="1" t="s">
        <v>6</v>
      </c>
      <c r="K3" s="1" t="s">
        <v>11</v>
      </c>
    </row>
    <row r="4" spans="1:11" x14ac:dyDescent="0.25">
      <c r="A4" s="1">
        <v>2</v>
      </c>
      <c r="B4" t="s">
        <v>30</v>
      </c>
      <c r="C4" s="1" t="s">
        <v>43</v>
      </c>
      <c r="D4" s="1" t="s">
        <v>66</v>
      </c>
      <c r="E4" t="s">
        <v>59</v>
      </c>
      <c r="F4" s="2">
        <v>126759</v>
      </c>
      <c r="G4" s="2">
        <v>209280</v>
      </c>
      <c r="I4" s="1" t="s">
        <v>3</v>
      </c>
      <c r="J4" s="1" t="s">
        <v>9</v>
      </c>
      <c r="K4" s="1" t="s">
        <v>13</v>
      </c>
    </row>
    <row r="5" spans="1:11" x14ac:dyDescent="0.25">
      <c r="A5" s="1">
        <v>3</v>
      </c>
      <c r="B5" t="s">
        <v>34</v>
      </c>
      <c r="C5" s="1" t="s">
        <v>43</v>
      </c>
      <c r="D5" s="1" t="s">
        <v>66</v>
      </c>
      <c r="E5" t="s">
        <v>59</v>
      </c>
      <c r="F5" s="2">
        <v>20863</v>
      </c>
      <c r="G5" s="2">
        <v>30620</v>
      </c>
      <c r="I5" s="1" t="s">
        <v>3</v>
      </c>
      <c r="J5" s="1" t="s">
        <v>8</v>
      </c>
      <c r="K5" s="1" t="s">
        <v>12</v>
      </c>
    </row>
    <row r="6" spans="1:11" x14ac:dyDescent="0.25">
      <c r="A6" s="1">
        <v>4</v>
      </c>
      <c r="B6" t="s">
        <v>24</v>
      </c>
      <c r="C6" s="1" t="s">
        <v>43</v>
      </c>
      <c r="D6" s="1" t="s">
        <v>66</v>
      </c>
      <c r="E6" t="s">
        <v>58</v>
      </c>
      <c r="F6" s="2">
        <v>12779</v>
      </c>
      <c r="G6" s="2">
        <v>19920</v>
      </c>
      <c r="I6" s="1" t="s">
        <v>4</v>
      </c>
      <c r="J6" s="1" t="s">
        <v>6</v>
      </c>
      <c r="K6" s="1" t="s">
        <v>41</v>
      </c>
    </row>
    <row r="7" spans="1:11" x14ac:dyDescent="0.25">
      <c r="A7" s="1">
        <v>5</v>
      </c>
      <c r="B7" t="s">
        <v>37</v>
      </c>
      <c r="C7" s="1" t="s">
        <v>43</v>
      </c>
      <c r="D7" s="1" t="s">
        <v>66</v>
      </c>
      <c r="E7" t="s">
        <v>58</v>
      </c>
      <c r="F7" s="2">
        <v>12779</v>
      </c>
      <c r="G7" s="2">
        <v>19920</v>
      </c>
      <c r="I7" s="1" t="s">
        <v>4</v>
      </c>
      <c r="J7" s="1" t="s">
        <v>8</v>
      </c>
      <c r="K7" s="1" t="s">
        <v>44</v>
      </c>
    </row>
    <row r="8" spans="1:11" x14ac:dyDescent="0.25">
      <c r="A8" s="1">
        <v>6</v>
      </c>
      <c r="B8" t="s">
        <v>29</v>
      </c>
      <c r="C8" s="1" t="s">
        <v>43</v>
      </c>
      <c r="D8" s="1" t="s">
        <v>66</v>
      </c>
      <c r="E8" t="s">
        <v>57</v>
      </c>
      <c r="F8" s="2">
        <v>18658</v>
      </c>
      <c r="G8" s="2">
        <v>29280</v>
      </c>
    </row>
    <row r="9" spans="1:11" x14ac:dyDescent="0.25">
      <c r="A9" s="1">
        <v>7</v>
      </c>
      <c r="B9" t="s">
        <v>32</v>
      </c>
      <c r="C9" s="1" t="s">
        <v>43</v>
      </c>
      <c r="D9" s="1" t="s">
        <v>66</v>
      </c>
      <c r="E9" t="s">
        <v>57</v>
      </c>
      <c r="F9" s="2">
        <v>60239</v>
      </c>
      <c r="G9" s="2">
        <v>94650</v>
      </c>
    </row>
    <row r="10" spans="1:11" x14ac:dyDescent="0.25">
      <c r="A10" s="1">
        <v>8</v>
      </c>
      <c r="B10" t="s">
        <v>62</v>
      </c>
      <c r="C10" s="1" t="s">
        <v>43</v>
      </c>
      <c r="D10" s="1" t="s">
        <v>66</v>
      </c>
      <c r="E10" t="s">
        <v>56</v>
      </c>
      <c r="F10" s="2">
        <v>26210</v>
      </c>
      <c r="G10" s="2">
        <v>38260</v>
      </c>
    </row>
    <row r="11" spans="1:11" x14ac:dyDescent="0.25">
      <c r="A11" s="1">
        <v>9</v>
      </c>
      <c r="B11" t="s">
        <v>19</v>
      </c>
      <c r="C11" s="1" t="s">
        <v>43</v>
      </c>
      <c r="D11" s="1" t="s">
        <v>67</v>
      </c>
      <c r="E11" t="s">
        <v>56</v>
      </c>
      <c r="F11" s="2">
        <v>47992</v>
      </c>
      <c r="G11" s="2">
        <v>79680</v>
      </c>
    </row>
    <row r="12" spans="1:11" x14ac:dyDescent="0.25">
      <c r="A12" s="1">
        <v>10</v>
      </c>
      <c r="B12" t="s">
        <v>27</v>
      </c>
      <c r="C12" s="1" t="s">
        <v>43</v>
      </c>
      <c r="D12" s="1" t="s">
        <v>67</v>
      </c>
      <c r="E12" t="s">
        <v>56</v>
      </c>
      <c r="F12" s="2">
        <v>31711</v>
      </c>
      <c r="G12" s="2">
        <v>47890</v>
      </c>
    </row>
    <row r="13" spans="1:11" x14ac:dyDescent="0.25">
      <c r="A13" s="1">
        <v>11</v>
      </c>
      <c r="B13" t="s">
        <v>36</v>
      </c>
      <c r="C13" s="1" t="s">
        <v>43</v>
      </c>
      <c r="D13" s="1" t="s">
        <v>67</v>
      </c>
      <c r="E13" t="s">
        <v>55</v>
      </c>
      <c r="F13" s="2">
        <v>25232</v>
      </c>
      <c r="G13" s="2">
        <v>51500</v>
      </c>
    </row>
    <row r="14" spans="1:11" x14ac:dyDescent="0.25">
      <c r="A14" s="1">
        <v>12</v>
      </c>
      <c r="B14" t="s">
        <v>18</v>
      </c>
      <c r="C14" s="1" t="s">
        <v>43</v>
      </c>
      <c r="D14" s="1" t="s">
        <v>67</v>
      </c>
      <c r="E14" t="s">
        <v>55</v>
      </c>
      <c r="F14" s="2">
        <v>12736</v>
      </c>
      <c r="G14" s="2">
        <v>38760</v>
      </c>
    </row>
    <row r="15" spans="1:11" x14ac:dyDescent="0.25">
      <c r="A15" s="1">
        <v>13</v>
      </c>
      <c r="B15" t="s">
        <v>22</v>
      </c>
      <c r="C15" s="1" t="s">
        <v>43</v>
      </c>
      <c r="D15" s="1" t="s">
        <v>67</v>
      </c>
      <c r="E15" t="s">
        <v>55</v>
      </c>
      <c r="F15" s="2">
        <v>17877</v>
      </c>
      <c r="G15" s="2">
        <v>45480</v>
      </c>
    </row>
    <row r="16" spans="1:11" x14ac:dyDescent="0.25">
      <c r="A16" s="1">
        <v>14</v>
      </c>
      <c r="B16" t="s">
        <v>61</v>
      </c>
      <c r="C16" s="1" t="s">
        <v>43</v>
      </c>
      <c r="D16" s="1" t="s">
        <v>67</v>
      </c>
      <c r="E16" t="s">
        <v>55</v>
      </c>
      <c r="F16" s="2">
        <v>2137</v>
      </c>
      <c r="G16" s="2">
        <v>6230</v>
      </c>
    </row>
    <row r="17" spans="1:7" x14ac:dyDescent="0.25">
      <c r="A17" s="1">
        <v>15</v>
      </c>
      <c r="B17" t="s">
        <v>14</v>
      </c>
      <c r="C17" s="1" t="s">
        <v>43</v>
      </c>
      <c r="D17" s="1" t="s">
        <v>67</v>
      </c>
      <c r="E17" t="s">
        <v>54</v>
      </c>
      <c r="F17" s="2">
        <v>143872</v>
      </c>
      <c r="G17" s="2">
        <v>261570</v>
      </c>
    </row>
    <row r="18" spans="1:7" x14ac:dyDescent="0.25">
      <c r="A18" s="1">
        <v>16</v>
      </c>
      <c r="B18" t="s">
        <v>2</v>
      </c>
      <c r="C18" s="1" t="s">
        <v>43</v>
      </c>
      <c r="D18" s="1" t="s">
        <v>67</v>
      </c>
      <c r="E18" t="s">
        <v>53</v>
      </c>
      <c r="F18" s="2">
        <v>19301</v>
      </c>
      <c r="G18" s="2">
        <v>50010</v>
      </c>
    </row>
    <row r="19" spans="1:7" x14ac:dyDescent="0.25">
      <c r="A19" s="1">
        <v>17</v>
      </c>
      <c r="B19" t="s">
        <v>1</v>
      </c>
      <c r="C19" s="1" t="s">
        <v>43</v>
      </c>
      <c r="D19" s="1" t="s">
        <v>67</v>
      </c>
      <c r="E19" t="s">
        <v>53</v>
      </c>
      <c r="F19" s="2">
        <v>196726</v>
      </c>
      <c r="G19" s="2">
        <v>270470</v>
      </c>
    </row>
    <row r="20" spans="1:7" x14ac:dyDescent="0.25">
      <c r="A20" s="1">
        <v>18</v>
      </c>
      <c r="B20" t="s">
        <v>35</v>
      </c>
      <c r="C20" s="1" t="s">
        <v>42</v>
      </c>
      <c r="D20" s="1" t="s">
        <v>67</v>
      </c>
      <c r="E20" t="s">
        <v>53</v>
      </c>
      <c r="F20" s="2">
        <v>99837</v>
      </c>
      <c r="G20" s="2">
        <v>176410</v>
      </c>
    </row>
    <row r="21" spans="1:7" x14ac:dyDescent="0.25">
      <c r="A21" s="1">
        <v>19</v>
      </c>
      <c r="B21" t="s">
        <v>39</v>
      </c>
      <c r="C21" s="1" t="s">
        <v>42</v>
      </c>
      <c r="D21" s="1" t="s">
        <v>67</v>
      </c>
      <c r="E21" t="s">
        <v>52</v>
      </c>
      <c r="F21" s="2">
        <v>60691</v>
      </c>
      <c r="G21" s="2">
        <v>112690</v>
      </c>
    </row>
    <row r="22" spans="1:7" x14ac:dyDescent="0.25">
      <c r="A22" s="1">
        <v>20</v>
      </c>
      <c r="B22" t="s">
        <v>20</v>
      </c>
      <c r="C22" s="1" t="s">
        <v>42</v>
      </c>
      <c r="D22" s="1" t="s">
        <v>67</v>
      </c>
      <c r="E22" t="s">
        <v>52</v>
      </c>
      <c r="F22" s="2">
        <v>37295</v>
      </c>
      <c r="G22" s="2">
        <v>46090</v>
      </c>
    </row>
    <row r="23" spans="1:7" x14ac:dyDescent="0.25">
      <c r="A23" s="1">
        <v>21</v>
      </c>
      <c r="B23" t="s">
        <v>31</v>
      </c>
      <c r="C23" s="1" t="s">
        <v>42</v>
      </c>
      <c r="D23" s="1" t="s">
        <v>67</v>
      </c>
      <c r="E23" t="s">
        <v>52</v>
      </c>
      <c r="F23" s="2">
        <v>59744</v>
      </c>
      <c r="G23" s="2">
        <v>79170</v>
      </c>
    </row>
    <row r="24" spans="1:7" x14ac:dyDescent="0.25">
      <c r="A24" s="1">
        <v>22</v>
      </c>
      <c r="B24" t="s">
        <v>38</v>
      </c>
      <c r="C24" s="1" t="s">
        <v>42</v>
      </c>
      <c r="D24" s="1" t="s">
        <v>67</v>
      </c>
      <c r="E24" t="s">
        <v>51</v>
      </c>
      <c r="F24" s="2">
        <v>67599</v>
      </c>
      <c r="G24" s="2">
        <v>75240</v>
      </c>
    </row>
    <row r="25" spans="1:7" x14ac:dyDescent="0.25">
      <c r="A25" s="1">
        <v>23</v>
      </c>
      <c r="B25" t="s">
        <v>17</v>
      </c>
      <c r="C25" s="1" t="s">
        <v>42</v>
      </c>
      <c r="D25" s="1" t="s">
        <v>67</v>
      </c>
      <c r="E25" t="s">
        <v>51</v>
      </c>
      <c r="F25" s="2">
        <v>41477</v>
      </c>
      <c r="G25" s="2">
        <v>46370</v>
      </c>
    </row>
    <row r="26" spans="1:7" x14ac:dyDescent="0.25">
      <c r="A26" s="1">
        <v>24</v>
      </c>
      <c r="B26" t="s">
        <v>28</v>
      </c>
      <c r="C26" s="1" t="s">
        <v>42</v>
      </c>
      <c r="D26" s="1" t="s">
        <v>67</v>
      </c>
      <c r="E26" t="s">
        <v>50</v>
      </c>
      <c r="F26" s="2">
        <v>65986</v>
      </c>
      <c r="G26" s="2">
        <v>69880</v>
      </c>
    </row>
    <row r="27" spans="1:7" x14ac:dyDescent="0.25">
      <c r="A27" s="1">
        <v>25</v>
      </c>
      <c r="B27" t="s">
        <v>21</v>
      </c>
      <c r="C27" s="1" t="s">
        <v>42</v>
      </c>
      <c r="D27" s="1" t="s">
        <v>67</v>
      </c>
      <c r="E27" t="s">
        <v>50</v>
      </c>
      <c r="F27" s="2">
        <v>48592</v>
      </c>
      <c r="G27" s="2">
        <v>54180</v>
      </c>
    </row>
    <row r="28" spans="1:7" x14ac:dyDescent="0.25">
      <c r="A28" s="1">
        <v>26</v>
      </c>
      <c r="B28" t="s">
        <v>64</v>
      </c>
      <c r="C28" s="1" t="s">
        <v>42</v>
      </c>
      <c r="D28" s="1" t="s">
        <v>67</v>
      </c>
      <c r="E28" t="s">
        <v>49</v>
      </c>
      <c r="F28" s="2">
        <v>34444</v>
      </c>
      <c r="G28" s="2">
        <v>36520</v>
      </c>
    </row>
    <row r="29" spans="1:7" x14ac:dyDescent="0.25">
      <c r="A29" s="1">
        <v>27</v>
      </c>
      <c r="B29" t="s">
        <v>23</v>
      </c>
      <c r="C29" s="1" t="s">
        <v>42</v>
      </c>
      <c r="D29" s="1" t="s">
        <v>66</v>
      </c>
      <c r="E29" t="s">
        <v>49</v>
      </c>
      <c r="F29" s="2">
        <v>98423</v>
      </c>
      <c r="G29" s="2">
        <v>98350</v>
      </c>
    </row>
    <row r="30" spans="1:7" x14ac:dyDescent="0.25">
      <c r="A30" s="1">
        <v>28</v>
      </c>
      <c r="B30" t="s">
        <v>26</v>
      </c>
      <c r="C30" s="1" t="s">
        <v>42</v>
      </c>
      <c r="D30" s="1" t="s">
        <v>66</v>
      </c>
      <c r="E30" t="s">
        <v>48</v>
      </c>
      <c r="F30" s="2">
        <v>181053</v>
      </c>
      <c r="G30" s="2">
        <v>215730</v>
      </c>
    </row>
    <row r="31" spans="1:7" x14ac:dyDescent="0.25">
      <c r="A31" s="1">
        <v>29</v>
      </c>
      <c r="B31" t="s">
        <v>33</v>
      </c>
      <c r="C31" s="1" t="s">
        <v>42</v>
      </c>
      <c r="D31" s="1" t="s">
        <v>66</v>
      </c>
      <c r="E31" t="s">
        <v>48</v>
      </c>
      <c r="F31" s="2">
        <v>39042</v>
      </c>
      <c r="G31" s="2">
        <v>41270</v>
      </c>
    </row>
    <row r="32" spans="1:7" x14ac:dyDescent="0.25">
      <c r="A32" s="1">
        <v>30</v>
      </c>
      <c r="B32" t="s">
        <v>25</v>
      </c>
      <c r="C32" s="1" t="s">
        <v>42</v>
      </c>
      <c r="D32" s="1" t="s">
        <v>66</v>
      </c>
      <c r="E32" t="s">
        <v>47</v>
      </c>
      <c r="F32" s="2">
        <v>133595</v>
      </c>
      <c r="G32" s="2">
        <v>119940</v>
      </c>
    </row>
    <row r="33" spans="1:7" x14ac:dyDescent="0.25">
      <c r="A33" s="48"/>
      <c r="B33" s="49" t="s">
        <v>170</v>
      </c>
      <c r="C33" s="48"/>
      <c r="D33" s="48"/>
      <c r="E33" s="49"/>
      <c r="F33" s="50">
        <f>SUM(F3:F19)</f>
        <v>832222</v>
      </c>
      <c r="G33" s="50">
        <f>SUM(G3:G19)</f>
        <v>1383290</v>
      </c>
    </row>
    <row r="34" spans="1:7" x14ac:dyDescent="0.25">
      <c r="A34" s="48"/>
      <c r="B34" s="49" t="s">
        <v>171</v>
      </c>
      <c r="C34" s="48"/>
      <c r="D34" s="48"/>
      <c r="E34" s="49"/>
      <c r="F34" s="50">
        <f>SUM(F20:F32)</f>
        <v>967778</v>
      </c>
      <c r="G34" s="50">
        <f>SUM(G20:G32)</f>
        <v>1171840</v>
      </c>
    </row>
    <row r="35" spans="1:7" x14ac:dyDescent="0.25">
      <c r="A35" s="48"/>
      <c r="B35" s="49" t="s">
        <v>122</v>
      </c>
      <c r="C35" s="48"/>
      <c r="D35" s="48"/>
      <c r="E35" s="49"/>
      <c r="F35" s="50">
        <f>(F33+F34)/2</f>
        <v>900000</v>
      </c>
      <c r="G35" s="50">
        <f>(G33+G34)/2</f>
        <v>1277565</v>
      </c>
    </row>
  </sheetData>
  <sheetProtection algorithmName="SHA-512" hashValue="V1IlDZMuKnw82gd5k/Xb0gTfffyk8LlIcmuZ6Iep+VMnw0lqiyHC8jG7+PEBQDFSpr3p2zLBwAtgOcB2J2BtMw==" saltValue="jOuLn4EhxncXiI57xestTw==" spinCount="100000" sheet="1" objects="1" scenarios="1"/>
  <pageMargins left="0.7" right="0.7" top="0.75" bottom="0.75" header="0.3" footer="0.3"/>
  <pageSetup scale="86" orientation="landscape" r:id="rId1"/>
  <ignoredErrors>
    <ignoredError sqref="F33:G3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Financial Bid</vt:lpstr>
      <vt:lpstr>Area Schedule</vt:lpstr>
      <vt:lpstr>Masterdata</vt:lpstr>
      <vt:lpstr>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PPP</dc:creator>
  <cp:lastModifiedBy>HP</cp:lastModifiedBy>
  <cp:lastPrinted>2021-08-05T14:29:55Z</cp:lastPrinted>
  <dcterms:created xsi:type="dcterms:W3CDTF">2021-05-01T10:43:31Z</dcterms:created>
  <dcterms:modified xsi:type="dcterms:W3CDTF">2021-08-05T14:30:08Z</dcterms:modified>
</cp:coreProperties>
</file>